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25" yWindow="-120" windowWidth="25440" windowHeight="8985" tabRatio="910" firstSheet="4" activeTab="35"/>
  </bookViews>
  <sheets>
    <sheet name="Contexte de l'enseignement" sheetId="21" r:id="rId1"/>
    <sheet name="Notice" sheetId="22" r:id="rId2"/>
    <sheet name="Programme" sheetId="17" r:id="rId3"/>
    <sheet name="Problématiques_compétences" sheetId="6" r:id="rId4"/>
    <sheet name="Progression_Cycle4" sheetId="18" r:id="rId5"/>
    <sheet name="Générateur de séquences" sheetId="15" r:id="rId6"/>
    <sheet name="s1" sheetId="29" r:id="rId7"/>
    <sheet name="s2" sheetId="28" r:id="rId8"/>
    <sheet name="s3" sheetId="30" r:id="rId9"/>
    <sheet name="s4" sheetId="31" r:id="rId10"/>
    <sheet name="s5" sheetId="32" r:id="rId11"/>
    <sheet name="s6" sheetId="33" r:id="rId12"/>
    <sheet name="s7" sheetId="34" r:id="rId13"/>
    <sheet name="s8" sheetId="35" r:id="rId14"/>
    <sheet name="s9" sheetId="36" r:id="rId15"/>
    <sheet name="s10" sheetId="37" r:id="rId16"/>
    <sheet name="s11" sheetId="38" r:id="rId17"/>
    <sheet name="s12" sheetId="39" r:id="rId18"/>
    <sheet name="s13" sheetId="40" r:id="rId19"/>
    <sheet name="s14" sheetId="41" r:id="rId20"/>
    <sheet name="s15" sheetId="42" r:id="rId21"/>
    <sheet name="s16" sheetId="43" r:id="rId22"/>
    <sheet name="s17" sheetId="44" r:id="rId23"/>
    <sheet name="s18" sheetId="45" r:id="rId24"/>
    <sheet name="s19" sheetId="46" r:id="rId25"/>
    <sheet name="s20" sheetId="47" r:id="rId26"/>
    <sheet name="s21" sheetId="48" r:id="rId27"/>
    <sheet name="s22" sheetId="49" r:id="rId28"/>
    <sheet name="s23" sheetId="50" r:id="rId29"/>
    <sheet name="s24" sheetId="51" r:id="rId30"/>
    <sheet name="s25" sheetId="52" r:id="rId31"/>
    <sheet name="s26" sheetId="53" r:id="rId32"/>
    <sheet name="s27" sheetId="54" r:id="rId33"/>
    <sheet name="s28" sheetId="55" r:id="rId34"/>
    <sheet name="s29" sheetId="56" r:id="rId35"/>
    <sheet name="s30" sheetId="57" r:id="rId36"/>
  </sheets>
  <calcPr calcId="144525" iterateDelta="1E-4"/>
</workbook>
</file>

<file path=xl/calcChain.xml><?xml version="1.0" encoding="utf-8"?>
<calcChain xmlns="http://schemas.openxmlformats.org/spreadsheetml/2006/main">
  <c r="N2" i="57" l="1"/>
  <c r="B2" i="57"/>
  <c r="N2" i="56"/>
  <c r="B2" i="56"/>
  <c r="N2" i="55"/>
  <c r="B2" i="55"/>
  <c r="N2" i="54"/>
  <c r="B2" i="54"/>
  <c r="N2" i="53"/>
  <c r="B2" i="53"/>
  <c r="N2" i="52"/>
  <c r="B2" i="52"/>
  <c r="N2" i="51"/>
  <c r="B2" i="51"/>
  <c r="N2" i="50"/>
  <c r="B2" i="50"/>
  <c r="N2" i="49"/>
  <c r="B2" i="49"/>
  <c r="N2" i="48"/>
  <c r="B2" i="48"/>
  <c r="N2" i="47"/>
  <c r="B2" i="47"/>
  <c r="N2" i="46"/>
  <c r="B2" i="46"/>
  <c r="N2" i="45"/>
  <c r="B2" i="45"/>
  <c r="N2" i="44"/>
  <c r="B2" i="44"/>
  <c r="N2" i="43"/>
  <c r="B2" i="43"/>
  <c r="N2" i="42"/>
  <c r="B2" i="42"/>
  <c r="N2" i="41"/>
  <c r="B2" i="41"/>
  <c r="N2" i="40"/>
  <c r="B2" i="40"/>
  <c r="N2" i="39"/>
  <c r="B2" i="39"/>
  <c r="N2" i="38"/>
  <c r="B2" i="38"/>
  <c r="N2" i="37"/>
  <c r="B2" i="37"/>
  <c r="N2" i="36"/>
  <c r="B2" i="36"/>
  <c r="N2" i="35"/>
  <c r="B2" i="35"/>
  <c r="N2" i="34"/>
  <c r="B2" i="34"/>
  <c r="N2" i="33"/>
  <c r="B2" i="33"/>
  <c r="N2" i="32"/>
  <c r="B2" i="32"/>
  <c r="N2" i="31"/>
  <c r="B2" i="31"/>
  <c r="N2" i="30"/>
  <c r="B2" i="30"/>
  <c r="N2" i="29"/>
  <c r="B2" i="29"/>
  <c r="N2" i="28"/>
  <c r="B2" i="28"/>
  <c r="I2" i="18"/>
  <c r="J2" i="18"/>
  <c r="K2" i="18"/>
  <c r="L2" i="18"/>
  <c r="M2" i="18"/>
  <c r="N2" i="18"/>
  <c r="O2" i="18"/>
  <c r="P2" i="18"/>
  <c r="Q2" i="18"/>
  <c r="R2" i="18"/>
  <c r="S2" i="18"/>
  <c r="T2" i="18"/>
  <c r="U2" i="18"/>
  <c r="V2" i="18"/>
  <c r="W2" i="18"/>
  <c r="X2" i="18"/>
  <c r="Y2" i="18"/>
  <c r="Z2" i="18"/>
  <c r="AA2" i="18"/>
  <c r="AB2" i="18"/>
  <c r="AC2" i="18"/>
  <c r="AD2" i="18"/>
  <c r="AE2" i="18"/>
  <c r="AF2" i="18"/>
  <c r="AG2" i="18"/>
  <c r="AH2" i="18"/>
  <c r="AI2" i="18"/>
  <c r="AJ2" i="18"/>
  <c r="AK2" i="18"/>
  <c r="AL2" i="18"/>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4" i="6"/>
  <c r="B2" i="15"/>
  <c r="J47" i="18"/>
  <c r="K47" i="18"/>
  <c r="L47" i="18"/>
  <c r="M47" i="18"/>
  <c r="N47" i="18"/>
  <c r="O47" i="18"/>
  <c r="P47" i="18"/>
  <c r="Q47" i="18"/>
  <c r="R47" i="18"/>
  <c r="S47" i="18"/>
  <c r="T47" i="18"/>
  <c r="U47" i="18"/>
  <c r="V47" i="18"/>
  <c r="W47" i="18"/>
  <c r="X47" i="18"/>
  <c r="Y47" i="18"/>
  <c r="Z47" i="18"/>
  <c r="AA47" i="18"/>
  <c r="AB47" i="18"/>
  <c r="AC47" i="18"/>
  <c r="AD47" i="18"/>
  <c r="AE47" i="18"/>
  <c r="AF47" i="18"/>
  <c r="AG47" i="18"/>
  <c r="AH47" i="18"/>
  <c r="AI47" i="18"/>
  <c r="AJ47" i="18"/>
  <c r="AK47" i="18"/>
  <c r="J46" i="18"/>
  <c r="K46" i="18"/>
  <c r="L46" i="18"/>
  <c r="M46" i="18"/>
  <c r="N46" i="18"/>
  <c r="O46" i="18"/>
  <c r="P46" i="18"/>
  <c r="Q46" i="18"/>
  <c r="R46" i="18"/>
  <c r="S46" i="18"/>
  <c r="T46" i="18"/>
  <c r="U46" i="18"/>
  <c r="V46" i="18"/>
  <c r="W46" i="18"/>
  <c r="X46" i="18"/>
  <c r="Y46" i="18"/>
  <c r="Z46" i="18"/>
  <c r="AA46" i="18"/>
  <c r="AB46" i="18"/>
  <c r="AC46" i="18"/>
  <c r="AD46" i="18"/>
  <c r="AE46" i="18"/>
  <c r="AF46" i="18"/>
  <c r="AG46" i="18"/>
  <c r="AH46" i="18"/>
  <c r="AI46" i="18"/>
  <c r="AJ46" i="18"/>
  <c r="AK46" i="18"/>
  <c r="AL46" i="18"/>
  <c r="J45" i="18"/>
  <c r="K45" i="18"/>
  <c r="L45" i="18"/>
  <c r="M45" i="18"/>
  <c r="N45" i="18"/>
  <c r="O45" i="18"/>
  <c r="P45" i="18"/>
  <c r="Q45" i="18"/>
  <c r="R45" i="18"/>
  <c r="S45" i="18"/>
  <c r="T45" i="18"/>
  <c r="U45" i="18"/>
  <c r="V45" i="18"/>
  <c r="W45" i="18"/>
  <c r="X45" i="18"/>
  <c r="Y45" i="18"/>
  <c r="Z45" i="18"/>
  <c r="AA45" i="18"/>
  <c r="AB45" i="18"/>
  <c r="AC45" i="18"/>
  <c r="AD45" i="18"/>
  <c r="AE45" i="18"/>
  <c r="AF45" i="18"/>
  <c r="AG45" i="18"/>
  <c r="AH45" i="18"/>
  <c r="AI45" i="18"/>
  <c r="AJ45" i="18"/>
  <c r="AK45" i="18"/>
  <c r="AL45" i="18"/>
  <c r="J44" i="18"/>
  <c r="K44" i="18"/>
  <c r="L44" i="18"/>
  <c r="M44" i="18"/>
  <c r="N44" i="18"/>
  <c r="O44" i="18"/>
  <c r="P44" i="18"/>
  <c r="Q44" i="18"/>
  <c r="R44" i="18"/>
  <c r="S44" i="18"/>
  <c r="T44" i="18"/>
  <c r="U44" i="18"/>
  <c r="V44" i="18"/>
  <c r="W44" i="18"/>
  <c r="X44" i="18"/>
  <c r="Y44" i="18"/>
  <c r="Z44" i="18"/>
  <c r="AA44" i="18"/>
  <c r="AB44" i="18"/>
  <c r="AC44" i="18"/>
  <c r="AD44" i="18"/>
  <c r="AE44" i="18"/>
  <c r="AF44" i="18"/>
  <c r="AG44" i="18"/>
  <c r="AH44" i="18"/>
  <c r="AI44" i="18"/>
  <c r="AJ44" i="18"/>
  <c r="AK44" i="18"/>
  <c r="AL44" i="18"/>
  <c r="J43" i="18"/>
  <c r="K43" i="18"/>
  <c r="L43" i="18"/>
  <c r="M43" i="18"/>
  <c r="N43" i="18"/>
  <c r="O43" i="18"/>
  <c r="P43" i="18"/>
  <c r="Q43" i="18"/>
  <c r="R43" i="18"/>
  <c r="S43" i="18"/>
  <c r="T43" i="18"/>
  <c r="U43" i="18"/>
  <c r="V43" i="18"/>
  <c r="W43" i="18"/>
  <c r="X43" i="18"/>
  <c r="Y43" i="18"/>
  <c r="Z43" i="18"/>
  <c r="AA43" i="18"/>
  <c r="AB43" i="18"/>
  <c r="AC43" i="18"/>
  <c r="AD43" i="18"/>
  <c r="AE43" i="18"/>
  <c r="AF43" i="18"/>
  <c r="AG43" i="18"/>
  <c r="AH43" i="18"/>
  <c r="AI43" i="18"/>
  <c r="AJ43" i="18"/>
  <c r="AK43" i="18"/>
  <c r="AL43" i="18"/>
  <c r="J42" i="18"/>
  <c r="K42" i="18"/>
  <c r="L42" i="18"/>
  <c r="M42" i="18"/>
  <c r="N42" i="18"/>
  <c r="O42" i="18"/>
  <c r="P42" i="18"/>
  <c r="Q42" i="18"/>
  <c r="R42" i="18"/>
  <c r="S42" i="18"/>
  <c r="T42" i="18"/>
  <c r="U42" i="18"/>
  <c r="V42" i="18"/>
  <c r="W42" i="18"/>
  <c r="X42" i="18"/>
  <c r="Y42" i="18"/>
  <c r="Z42" i="18"/>
  <c r="AA42" i="18"/>
  <c r="AB42" i="18"/>
  <c r="AC42" i="18"/>
  <c r="AD42" i="18"/>
  <c r="AE42" i="18"/>
  <c r="AF42" i="18"/>
  <c r="AG42" i="18"/>
  <c r="AH42" i="18"/>
  <c r="AI42" i="18"/>
  <c r="AJ42" i="18"/>
  <c r="AK42" i="18"/>
  <c r="AL42" i="18"/>
  <c r="I47" i="18"/>
  <c r="I46" i="18"/>
  <c r="I45" i="18"/>
  <c r="I44" i="18"/>
  <c r="I43" i="18"/>
  <c r="I42" i="18"/>
  <c r="N2" i="15"/>
  <c r="J40" i="18"/>
  <c r="K40" i="18"/>
  <c r="L40" i="18"/>
  <c r="M40" i="18"/>
  <c r="N40" i="18"/>
  <c r="O40" i="18"/>
  <c r="P40" i="18"/>
  <c r="Q40" i="18"/>
  <c r="R40" i="18"/>
  <c r="S40" i="18"/>
  <c r="T40" i="18"/>
  <c r="U40" i="18"/>
  <c r="V40" i="18"/>
  <c r="W40" i="18"/>
  <c r="X40" i="18"/>
  <c r="Y40" i="18"/>
  <c r="Z40" i="18"/>
  <c r="AA40" i="18"/>
  <c r="AB40" i="18"/>
  <c r="AC40" i="18"/>
  <c r="AD40" i="18"/>
  <c r="AE40" i="18"/>
  <c r="AF40" i="18"/>
  <c r="AG40" i="18"/>
  <c r="AH40" i="18"/>
  <c r="AI40" i="18"/>
  <c r="AJ40" i="18"/>
  <c r="AK40" i="18"/>
  <c r="AL40" i="18"/>
  <c r="J39" i="18"/>
  <c r="K39" i="18"/>
  <c r="L39" i="18"/>
  <c r="M39" i="18"/>
  <c r="N39" i="18"/>
  <c r="O39" i="18"/>
  <c r="P39" i="18"/>
  <c r="Q39" i="18"/>
  <c r="R39" i="18"/>
  <c r="S39" i="18"/>
  <c r="T39" i="18"/>
  <c r="U39" i="18"/>
  <c r="V39" i="18"/>
  <c r="W39" i="18"/>
  <c r="X39" i="18"/>
  <c r="Y39" i="18"/>
  <c r="Z39" i="18"/>
  <c r="AA39" i="18"/>
  <c r="AB39" i="18"/>
  <c r="AC39" i="18"/>
  <c r="AD39" i="18"/>
  <c r="AE39" i="18"/>
  <c r="AF39" i="18"/>
  <c r="AG39" i="18"/>
  <c r="AH39" i="18"/>
  <c r="AI39" i="18"/>
  <c r="AJ39" i="18"/>
  <c r="AK39" i="18"/>
  <c r="AL39" i="18"/>
  <c r="I40" i="18"/>
  <c r="I39" i="18"/>
  <c r="J37" i="18"/>
  <c r="K37" i="18"/>
  <c r="L37" i="18"/>
  <c r="M37" i="18"/>
  <c r="N37" i="18"/>
  <c r="O37" i="18"/>
  <c r="P37" i="18"/>
  <c r="Q37" i="18"/>
  <c r="R37" i="18"/>
  <c r="S37" i="18"/>
  <c r="T37" i="18"/>
  <c r="U37" i="18"/>
  <c r="V37" i="18"/>
  <c r="W37" i="18"/>
  <c r="X37" i="18"/>
  <c r="Y37" i="18"/>
  <c r="Z37" i="18"/>
  <c r="AA37" i="18"/>
  <c r="AB37" i="18"/>
  <c r="AC37" i="18"/>
  <c r="AD37" i="18"/>
  <c r="AE37" i="18"/>
  <c r="AF37" i="18"/>
  <c r="AG37" i="18"/>
  <c r="AH37" i="18"/>
  <c r="AI37" i="18"/>
  <c r="AJ37" i="18"/>
  <c r="AK37" i="18"/>
  <c r="AL37" i="18"/>
  <c r="J36" i="18"/>
  <c r="K36" i="18"/>
  <c r="L36" i="18"/>
  <c r="M36" i="18"/>
  <c r="N36" i="18"/>
  <c r="O36" i="18"/>
  <c r="P36" i="18"/>
  <c r="Q36" i="18"/>
  <c r="R36" i="18"/>
  <c r="S36" i="18"/>
  <c r="T36" i="18"/>
  <c r="U36" i="18"/>
  <c r="V36" i="18"/>
  <c r="W36" i="18"/>
  <c r="X36" i="18"/>
  <c r="Y36" i="18"/>
  <c r="Z36" i="18"/>
  <c r="AA36" i="18"/>
  <c r="AB36" i="18"/>
  <c r="AC36" i="18"/>
  <c r="AD36" i="18"/>
  <c r="AE36" i="18"/>
  <c r="AF36" i="18"/>
  <c r="AG36" i="18"/>
  <c r="AH36" i="18"/>
  <c r="AI36" i="18"/>
  <c r="AJ36" i="18"/>
  <c r="AK36" i="18"/>
  <c r="AL36" i="18"/>
  <c r="J35" i="18"/>
  <c r="K35" i="18"/>
  <c r="L35" i="18"/>
  <c r="M35" i="18"/>
  <c r="N35" i="18"/>
  <c r="O35" i="18"/>
  <c r="P35" i="18"/>
  <c r="Q35" i="18"/>
  <c r="R35" i="18"/>
  <c r="S35" i="18"/>
  <c r="T35" i="18"/>
  <c r="U35" i="18"/>
  <c r="V35" i="18"/>
  <c r="W35" i="18"/>
  <c r="X35" i="18"/>
  <c r="Y35" i="18"/>
  <c r="Z35" i="18"/>
  <c r="AA35" i="18"/>
  <c r="AB35" i="18"/>
  <c r="AC35" i="18"/>
  <c r="AD35" i="18"/>
  <c r="AE35" i="18"/>
  <c r="AF35" i="18"/>
  <c r="AG35" i="18"/>
  <c r="AH35" i="18"/>
  <c r="AI35" i="18"/>
  <c r="AJ35" i="18"/>
  <c r="AK35" i="18"/>
  <c r="AL35" i="18"/>
  <c r="I37" i="18"/>
  <c r="I36" i="18"/>
  <c r="I35" i="18"/>
  <c r="J33" i="18"/>
  <c r="K33" i="18"/>
  <c r="L33" i="18"/>
  <c r="M33" i="18"/>
  <c r="N33" i="18"/>
  <c r="O33" i="18"/>
  <c r="P33" i="18"/>
  <c r="Q33" i="18"/>
  <c r="R33" i="18"/>
  <c r="S33" i="18"/>
  <c r="T33" i="18"/>
  <c r="U33" i="18"/>
  <c r="V33" i="18"/>
  <c r="W33" i="18"/>
  <c r="X33" i="18"/>
  <c r="Y33" i="18"/>
  <c r="Z33" i="18"/>
  <c r="AA33" i="18"/>
  <c r="AB33" i="18"/>
  <c r="AC33" i="18"/>
  <c r="AD33" i="18"/>
  <c r="AE33" i="18"/>
  <c r="AF33" i="18"/>
  <c r="AG33" i="18"/>
  <c r="AH33" i="18"/>
  <c r="AI33" i="18"/>
  <c r="AJ33" i="18"/>
  <c r="AK33" i="18"/>
  <c r="AL33" i="18"/>
  <c r="J32" i="18"/>
  <c r="K32" i="18"/>
  <c r="L32" i="18"/>
  <c r="M32" i="18"/>
  <c r="N32" i="18"/>
  <c r="O32" i="18"/>
  <c r="P32" i="18"/>
  <c r="Q32" i="18"/>
  <c r="R32" i="18"/>
  <c r="S32" i="18"/>
  <c r="T32" i="18"/>
  <c r="U32" i="18"/>
  <c r="V32" i="18"/>
  <c r="W32" i="18"/>
  <c r="X32" i="18"/>
  <c r="Y32" i="18"/>
  <c r="Z32" i="18"/>
  <c r="AA32" i="18"/>
  <c r="AB32" i="18"/>
  <c r="AC32" i="18"/>
  <c r="AD32" i="18"/>
  <c r="AE32" i="18"/>
  <c r="AF32" i="18"/>
  <c r="AG32" i="18"/>
  <c r="AH32" i="18"/>
  <c r="AI32" i="18"/>
  <c r="AJ32" i="18"/>
  <c r="AK32" i="18"/>
  <c r="AL32" i="18"/>
  <c r="J31" i="18"/>
  <c r="K31" i="18"/>
  <c r="L31" i="18"/>
  <c r="M31" i="18"/>
  <c r="N31" i="18"/>
  <c r="O31" i="18"/>
  <c r="P31" i="18"/>
  <c r="Q31" i="18"/>
  <c r="R31" i="18"/>
  <c r="S31" i="18"/>
  <c r="T31" i="18"/>
  <c r="U31" i="18"/>
  <c r="V31" i="18"/>
  <c r="W31" i="18"/>
  <c r="X31" i="18"/>
  <c r="Y31" i="18"/>
  <c r="Z31" i="18"/>
  <c r="AA31" i="18"/>
  <c r="AB31" i="18"/>
  <c r="AC31" i="18"/>
  <c r="AD31" i="18"/>
  <c r="AE31" i="18"/>
  <c r="AF31" i="18"/>
  <c r="AG31" i="18"/>
  <c r="AH31" i="18"/>
  <c r="AI31" i="18"/>
  <c r="AJ31" i="18"/>
  <c r="AK31" i="18"/>
  <c r="AL31" i="18"/>
  <c r="J30" i="18"/>
  <c r="K30" i="18"/>
  <c r="L30" i="18"/>
  <c r="M30" i="18"/>
  <c r="N30" i="18"/>
  <c r="O30" i="18"/>
  <c r="P30" i="18"/>
  <c r="Q30" i="18"/>
  <c r="R30" i="18"/>
  <c r="S30" i="18"/>
  <c r="T30" i="18"/>
  <c r="U30" i="18"/>
  <c r="V30" i="18"/>
  <c r="W30" i="18"/>
  <c r="X30" i="18"/>
  <c r="Y30" i="18"/>
  <c r="Z30" i="18"/>
  <c r="AA30" i="18"/>
  <c r="AB30" i="18"/>
  <c r="AC30" i="18"/>
  <c r="AD30" i="18"/>
  <c r="AE30" i="18"/>
  <c r="AF30" i="18"/>
  <c r="AG30" i="18"/>
  <c r="AH30" i="18"/>
  <c r="AI30" i="18"/>
  <c r="AJ30" i="18"/>
  <c r="AK30" i="18"/>
  <c r="AL30" i="18"/>
  <c r="J29" i="18"/>
  <c r="K29" i="18"/>
  <c r="L29" i="18"/>
  <c r="M29" i="18"/>
  <c r="N29" i="18"/>
  <c r="O29" i="18"/>
  <c r="P29" i="18"/>
  <c r="Q29" i="18"/>
  <c r="R29" i="18"/>
  <c r="S29" i="18"/>
  <c r="T29" i="18"/>
  <c r="U29" i="18"/>
  <c r="V29" i="18"/>
  <c r="W29" i="18"/>
  <c r="X29" i="18"/>
  <c r="Y29" i="18"/>
  <c r="Z29" i="18"/>
  <c r="AA29" i="18"/>
  <c r="AB29" i="18"/>
  <c r="AC29" i="18"/>
  <c r="AD29" i="18"/>
  <c r="AE29" i="18"/>
  <c r="AF29" i="18"/>
  <c r="AG29" i="18"/>
  <c r="AH29" i="18"/>
  <c r="AI29" i="18"/>
  <c r="AJ29" i="18"/>
  <c r="AK29" i="18"/>
  <c r="AL29" i="18"/>
  <c r="I33" i="18"/>
  <c r="I32" i="18"/>
  <c r="I31" i="18"/>
  <c r="I30" i="18"/>
  <c r="I29" i="18"/>
  <c r="J27" i="18"/>
  <c r="K27" i="18"/>
  <c r="L27" i="18"/>
  <c r="M27" i="18"/>
  <c r="N27" i="18"/>
  <c r="O27" i="18"/>
  <c r="P27" i="18"/>
  <c r="Q27" i="18"/>
  <c r="R27" i="18"/>
  <c r="S27" i="18"/>
  <c r="T27" i="18"/>
  <c r="U27" i="18"/>
  <c r="V27" i="18"/>
  <c r="W27" i="18"/>
  <c r="X27" i="18"/>
  <c r="Y27" i="18"/>
  <c r="Z27" i="18"/>
  <c r="AA27" i="18"/>
  <c r="AB27" i="18"/>
  <c r="AC27" i="18"/>
  <c r="AD27" i="18"/>
  <c r="AE27" i="18"/>
  <c r="AF27" i="18"/>
  <c r="AG27" i="18"/>
  <c r="AH27" i="18"/>
  <c r="AI27" i="18"/>
  <c r="AJ27" i="18"/>
  <c r="AK27" i="18"/>
  <c r="AL27" i="18"/>
  <c r="J26" i="18"/>
  <c r="K26" i="18"/>
  <c r="L26" i="18"/>
  <c r="M26" i="18"/>
  <c r="N26" i="18"/>
  <c r="O26" i="18"/>
  <c r="P26" i="18"/>
  <c r="Q26" i="18"/>
  <c r="R26" i="18"/>
  <c r="S26" i="18"/>
  <c r="T26" i="18"/>
  <c r="U26" i="18"/>
  <c r="V26" i="18"/>
  <c r="W26" i="18"/>
  <c r="X26" i="18"/>
  <c r="Y26" i="18"/>
  <c r="Z26" i="18"/>
  <c r="AA26" i="18"/>
  <c r="AB26" i="18"/>
  <c r="AC26" i="18"/>
  <c r="AD26" i="18"/>
  <c r="AE26" i="18"/>
  <c r="AF26" i="18"/>
  <c r="AG26" i="18"/>
  <c r="AH26" i="18"/>
  <c r="AI26" i="18"/>
  <c r="AJ26" i="18"/>
  <c r="AK26" i="18"/>
  <c r="AL26" i="18"/>
  <c r="I27" i="18"/>
  <c r="I26" i="18"/>
  <c r="J24" i="18"/>
  <c r="K24" i="18"/>
  <c r="L24" i="18"/>
  <c r="M24" i="18"/>
  <c r="N24" i="18"/>
  <c r="O24" i="18"/>
  <c r="P24" i="18"/>
  <c r="Q24" i="18"/>
  <c r="R24" i="18"/>
  <c r="S24" i="18"/>
  <c r="T24" i="18"/>
  <c r="U24" i="18"/>
  <c r="V24" i="18"/>
  <c r="W24" i="18"/>
  <c r="X24" i="18"/>
  <c r="Y24" i="18"/>
  <c r="Z24" i="18"/>
  <c r="AA24" i="18"/>
  <c r="AB24" i="18"/>
  <c r="AC24" i="18"/>
  <c r="AD24" i="18"/>
  <c r="AE24" i="18"/>
  <c r="AF24" i="18"/>
  <c r="AG24" i="18"/>
  <c r="AH24" i="18"/>
  <c r="AI24" i="18"/>
  <c r="AJ24" i="18"/>
  <c r="AK24" i="18"/>
  <c r="AL24" i="18"/>
  <c r="J23" i="18"/>
  <c r="K23" i="18"/>
  <c r="L23" i="18"/>
  <c r="M23" i="18"/>
  <c r="N23" i="18"/>
  <c r="O23" i="18"/>
  <c r="P23" i="18"/>
  <c r="Q23" i="18"/>
  <c r="R23" i="18"/>
  <c r="S23" i="18"/>
  <c r="T23" i="18"/>
  <c r="U23" i="18"/>
  <c r="V23" i="18"/>
  <c r="W23" i="18"/>
  <c r="X23" i="18"/>
  <c r="Y23" i="18"/>
  <c r="Z23" i="18"/>
  <c r="AA23" i="18"/>
  <c r="AB23" i="18"/>
  <c r="AC23" i="18"/>
  <c r="AD23" i="18"/>
  <c r="AE23" i="18"/>
  <c r="AF23" i="18"/>
  <c r="AG23" i="18"/>
  <c r="AH23" i="18"/>
  <c r="AI23" i="18"/>
  <c r="AJ23" i="18"/>
  <c r="AK23" i="18"/>
  <c r="AL23" i="18"/>
  <c r="J22" i="18"/>
  <c r="K22" i="18"/>
  <c r="L22" i="18"/>
  <c r="M22" i="18"/>
  <c r="N22" i="18"/>
  <c r="O22" i="18"/>
  <c r="P22" i="18"/>
  <c r="Q22" i="18"/>
  <c r="R22" i="18"/>
  <c r="S22" i="18"/>
  <c r="T22" i="18"/>
  <c r="U22" i="18"/>
  <c r="V22" i="18"/>
  <c r="W22" i="18"/>
  <c r="X22" i="18"/>
  <c r="Y22" i="18"/>
  <c r="Z22" i="18"/>
  <c r="AA22" i="18"/>
  <c r="AB22" i="18"/>
  <c r="AC22" i="18"/>
  <c r="AD22" i="18"/>
  <c r="AE22" i="18"/>
  <c r="AF22" i="18"/>
  <c r="AG22" i="18"/>
  <c r="AH22" i="18"/>
  <c r="AI22" i="18"/>
  <c r="AJ22" i="18"/>
  <c r="AK22" i="18"/>
  <c r="AL22" i="18"/>
  <c r="I24" i="18"/>
  <c r="I23" i="18"/>
  <c r="I22" i="18"/>
  <c r="J20" i="18"/>
  <c r="K20" i="18"/>
  <c r="L20" i="18"/>
  <c r="M20" i="18"/>
  <c r="N20" i="18"/>
  <c r="O20" i="18"/>
  <c r="P20" i="18"/>
  <c r="Q20" i="18"/>
  <c r="R20" i="18"/>
  <c r="S20" i="18"/>
  <c r="T20" i="18"/>
  <c r="U20" i="18"/>
  <c r="V20" i="18"/>
  <c r="W20" i="18"/>
  <c r="X20" i="18"/>
  <c r="Y20" i="18"/>
  <c r="Z20" i="18"/>
  <c r="AA20" i="18"/>
  <c r="AB20" i="18"/>
  <c r="AC20" i="18"/>
  <c r="AD20" i="18"/>
  <c r="AE20" i="18"/>
  <c r="AF20" i="18"/>
  <c r="AG20" i="18"/>
  <c r="AH20" i="18"/>
  <c r="AI20" i="18"/>
  <c r="AJ20" i="18"/>
  <c r="AK20" i="18"/>
  <c r="AL20" i="18"/>
  <c r="J19" i="18"/>
  <c r="K19" i="18"/>
  <c r="L19" i="18"/>
  <c r="M19" i="18"/>
  <c r="N19" i="18"/>
  <c r="O19" i="18"/>
  <c r="P19" i="18"/>
  <c r="Q19" i="18"/>
  <c r="R19" i="18"/>
  <c r="S19" i="18"/>
  <c r="T19" i="18"/>
  <c r="U19" i="18"/>
  <c r="V19" i="18"/>
  <c r="W19" i="18"/>
  <c r="X19" i="18"/>
  <c r="Y19" i="18"/>
  <c r="Z19" i="18"/>
  <c r="AA19" i="18"/>
  <c r="AB19" i="18"/>
  <c r="AC19" i="18"/>
  <c r="AD19" i="18"/>
  <c r="AE19" i="18"/>
  <c r="AF19" i="18"/>
  <c r="AG19" i="18"/>
  <c r="AH19" i="18"/>
  <c r="AI19" i="18"/>
  <c r="AJ19" i="18"/>
  <c r="AK19" i="18"/>
  <c r="AL19" i="18"/>
  <c r="J18" i="18"/>
  <c r="K18" i="18"/>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AK18" i="18"/>
  <c r="AL18" i="18"/>
  <c r="J17" i="18"/>
  <c r="K17" i="18"/>
  <c r="L17" i="18"/>
  <c r="M17" i="18"/>
  <c r="N17" i="18"/>
  <c r="O17" i="18"/>
  <c r="P17" i="18"/>
  <c r="Q17" i="18"/>
  <c r="R17" i="18"/>
  <c r="S17" i="18"/>
  <c r="T17" i="18"/>
  <c r="U17" i="18"/>
  <c r="V17" i="18"/>
  <c r="W17" i="18"/>
  <c r="X17" i="18"/>
  <c r="Y17" i="18"/>
  <c r="Z17" i="18"/>
  <c r="AA17" i="18"/>
  <c r="AB17" i="18"/>
  <c r="AC17" i="18"/>
  <c r="AD17" i="18"/>
  <c r="AE17" i="18"/>
  <c r="AF17" i="18"/>
  <c r="AG17" i="18"/>
  <c r="AH17" i="18"/>
  <c r="AI17" i="18"/>
  <c r="AJ17" i="18"/>
  <c r="AK17" i="18"/>
  <c r="AL17" i="18"/>
  <c r="J16" i="18"/>
  <c r="K16" i="18"/>
  <c r="L16" i="18"/>
  <c r="M16" i="18"/>
  <c r="N16" i="18"/>
  <c r="O16" i="18"/>
  <c r="P16" i="18"/>
  <c r="Q16" i="18"/>
  <c r="R16" i="18"/>
  <c r="S16" i="18"/>
  <c r="T16" i="18"/>
  <c r="U16" i="18"/>
  <c r="V16" i="18"/>
  <c r="W16" i="18"/>
  <c r="X16" i="18"/>
  <c r="Y16" i="18"/>
  <c r="Z16" i="18"/>
  <c r="AA16" i="18"/>
  <c r="AB16" i="18"/>
  <c r="AC16" i="18"/>
  <c r="AD16" i="18"/>
  <c r="AE16" i="18"/>
  <c r="AF16" i="18"/>
  <c r="AG16" i="18"/>
  <c r="AH16" i="18"/>
  <c r="AI16" i="18"/>
  <c r="AJ16" i="18"/>
  <c r="AK16" i="18"/>
  <c r="AL16" i="18"/>
  <c r="J15" i="18"/>
  <c r="K15" i="18"/>
  <c r="L15" i="18"/>
  <c r="M15" i="18"/>
  <c r="N15" i="18"/>
  <c r="O15" i="18"/>
  <c r="P15" i="18"/>
  <c r="Q15" i="18"/>
  <c r="R15" i="18"/>
  <c r="S15" i="18"/>
  <c r="T15" i="18"/>
  <c r="U15" i="18"/>
  <c r="V15" i="18"/>
  <c r="W15" i="18"/>
  <c r="X15" i="18"/>
  <c r="Y15" i="18"/>
  <c r="Z15" i="18"/>
  <c r="AA15" i="18"/>
  <c r="AB15" i="18"/>
  <c r="AC15" i="18"/>
  <c r="AD15" i="18"/>
  <c r="AE15" i="18"/>
  <c r="AF15" i="18"/>
  <c r="AG15" i="18"/>
  <c r="AH15" i="18"/>
  <c r="AI15" i="18"/>
  <c r="AJ15" i="18"/>
  <c r="AK15" i="18"/>
  <c r="AL15" i="18"/>
  <c r="J14" i="18"/>
  <c r="K14" i="18"/>
  <c r="L14" i="18"/>
  <c r="M14" i="18"/>
  <c r="N14" i="18"/>
  <c r="O14" i="18"/>
  <c r="P14" i="18"/>
  <c r="Q14" i="18"/>
  <c r="R14" i="18"/>
  <c r="S14" i="18"/>
  <c r="T14" i="18"/>
  <c r="U14" i="18"/>
  <c r="V14" i="18"/>
  <c r="W14" i="18"/>
  <c r="X14" i="18"/>
  <c r="Y14" i="18"/>
  <c r="Z14" i="18"/>
  <c r="AA14" i="18"/>
  <c r="AB14" i="18"/>
  <c r="AC14" i="18"/>
  <c r="AD14" i="18"/>
  <c r="AE14" i="18"/>
  <c r="AF14" i="18"/>
  <c r="AG14" i="18"/>
  <c r="AH14" i="18"/>
  <c r="AI14" i="18"/>
  <c r="AJ14" i="18"/>
  <c r="AK14" i="18"/>
  <c r="AL14" i="18"/>
  <c r="I20" i="18"/>
  <c r="I19" i="18"/>
  <c r="I18" i="18"/>
  <c r="I17" i="18"/>
  <c r="I16" i="18"/>
  <c r="I15" i="18"/>
  <c r="I14" i="18"/>
  <c r="J3" i="18"/>
  <c r="K3" i="18"/>
  <c r="L3" i="18"/>
  <c r="M3" i="18"/>
  <c r="N3" i="18"/>
  <c r="O3" i="18"/>
  <c r="P3" i="18"/>
  <c r="Q3" i="18"/>
  <c r="R3" i="18"/>
  <c r="S3" i="18"/>
  <c r="T3" i="18"/>
  <c r="U3" i="18"/>
  <c r="V3" i="18"/>
  <c r="W3" i="18"/>
  <c r="X3" i="18"/>
  <c r="Y3" i="18"/>
  <c r="Z3" i="18"/>
  <c r="AA3" i="18"/>
  <c r="AB3" i="18"/>
  <c r="AC3" i="18"/>
  <c r="AD3" i="18"/>
  <c r="AE3" i="18"/>
  <c r="AF3" i="18"/>
  <c r="AG3" i="18"/>
  <c r="AH3" i="18"/>
  <c r="AI3" i="18"/>
  <c r="AJ3" i="18"/>
  <c r="AK3" i="18"/>
  <c r="AL3" i="18"/>
  <c r="I3" i="18"/>
  <c r="J12" i="18"/>
  <c r="K12" i="18"/>
  <c r="L12" i="18"/>
  <c r="M12" i="18"/>
  <c r="N12" i="18"/>
  <c r="O12" i="18"/>
  <c r="P12" i="18"/>
  <c r="Q12" i="18"/>
  <c r="R12" i="18"/>
  <c r="S12" i="18"/>
  <c r="T12" i="18"/>
  <c r="U12" i="18"/>
  <c r="V12" i="18"/>
  <c r="W12" i="18"/>
  <c r="X12" i="18"/>
  <c r="Y12" i="18"/>
  <c r="Z12" i="18"/>
  <c r="AA12" i="18"/>
  <c r="AB12" i="18"/>
  <c r="AC12" i="18"/>
  <c r="AD12" i="18"/>
  <c r="AE12" i="18"/>
  <c r="AF12" i="18"/>
  <c r="AG12" i="18"/>
  <c r="AH12" i="18"/>
  <c r="AI12" i="18"/>
  <c r="AJ12" i="18"/>
  <c r="AK12" i="18"/>
  <c r="AL12" i="18"/>
  <c r="J11" i="18"/>
  <c r="K11" i="18"/>
  <c r="L11" i="18"/>
  <c r="M11" i="18"/>
  <c r="N11" i="18"/>
  <c r="O11" i="18"/>
  <c r="P11" i="18"/>
  <c r="Q11" i="18"/>
  <c r="R11" i="18"/>
  <c r="S11" i="18"/>
  <c r="T11" i="18"/>
  <c r="U11" i="18"/>
  <c r="V11" i="18"/>
  <c r="W11" i="18"/>
  <c r="X11" i="18"/>
  <c r="Y11" i="18"/>
  <c r="Z11" i="18"/>
  <c r="AA11" i="18"/>
  <c r="AB11" i="18"/>
  <c r="AC11" i="18"/>
  <c r="AD11" i="18"/>
  <c r="AE11" i="18"/>
  <c r="AF11" i="18"/>
  <c r="AG11" i="18"/>
  <c r="AH11" i="18"/>
  <c r="AI11" i="18"/>
  <c r="AJ11" i="18"/>
  <c r="AK11" i="18"/>
  <c r="AL11" i="18"/>
  <c r="J10" i="18"/>
  <c r="K10" i="18"/>
  <c r="L10" i="18"/>
  <c r="M10" i="18"/>
  <c r="N10" i="18"/>
  <c r="O10" i="18"/>
  <c r="P10" i="18"/>
  <c r="Q10" i="18"/>
  <c r="R10" i="18"/>
  <c r="S10" i="18"/>
  <c r="T10" i="18"/>
  <c r="U10" i="18"/>
  <c r="V10" i="18"/>
  <c r="W10" i="18"/>
  <c r="X10" i="18"/>
  <c r="Y10" i="18"/>
  <c r="Z10" i="18"/>
  <c r="AA10" i="18"/>
  <c r="AB10" i="18"/>
  <c r="AC10" i="18"/>
  <c r="AD10" i="18"/>
  <c r="AE10" i="18"/>
  <c r="AF10" i="18"/>
  <c r="AG10" i="18"/>
  <c r="AH10" i="18"/>
  <c r="AI10" i="18"/>
  <c r="AJ10" i="18"/>
  <c r="AK10" i="18"/>
  <c r="AL10" i="18"/>
  <c r="J9" i="18"/>
  <c r="K9" i="18"/>
  <c r="L9" i="18"/>
  <c r="M9" i="18"/>
  <c r="N9" i="18"/>
  <c r="O9" i="18"/>
  <c r="P9" i="18"/>
  <c r="Q9" i="18"/>
  <c r="R9" i="18"/>
  <c r="S9" i="18"/>
  <c r="T9" i="18"/>
  <c r="U9" i="18"/>
  <c r="V9" i="18"/>
  <c r="W9" i="18"/>
  <c r="X9" i="18"/>
  <c r="Y9" i="18"/>
  <c r="Z9" i="18"/>
  <c r="AA9" i="18"/>
  <c r="AB9" i="18"/>
  <c r="AC9" i="18"/>
  <c r="AD9" i="18"/>
  <c r="AE9" i="18"/>
  <c r="AF9" i="18"/>
  <c r="AG9" i="18"/>
  <c r="AH9" i="18"/>
  <c r="AI9" i="18"/>
  <c r="AJ9" i="18"/>
  <c r="AK9" i="18"/>
  <c r="AL9" i="18"/>
  <c r="I12" i="18"/>
  <c r="I11" i="18"/>
  <c r="H11" i="18" s="1"/>
  <c r="I10" i="18"/>
  <c r="I9" i="18"/>
  <c r="AL47" i="18"/>
  <c r="H47" i="18" s="1"/>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F3" i="6"/>
  <c r="H45" i="18"/>
  <c r="H27" i="18"/>
  <c r="H32" i="18"/>
  <c r="H35" i="18"/>
  <c r="H40" i="18"/>
  <c r="H22" i="18"/>
  <c r="H36" i="18"/>
  <c r="H23" i="18"/>
  <c r="H33" i="18"/>
  <c r="H18" i="18"/>
  <c r="H19" i="18"/>
  <c r="H43" i="18"/>
  <c r="H15" i="18"/>
  <c r="H42" i="18"/>
  <c r="H44" i="18"/>
  <c r="H16" i="18"/>
  <c r="H20" i="18"/>
  <c r="H26" i="18"/>
  <c r="H31" i="18"/>
  <c r="H39" i="18"/>
  <c r="H12" i="18"/>
  <c r="H14" i="18"/>
  <c r="H17" i="18"/>
  <c r="H24" i="18"/>
  <c r="H29" i="18"/>
  <c r="H30" i="18"/>
  <c r="H37" i="18"/>
  <c r="H46" i="18"/>
  <c r="A10" i="46" a="1"/>
  <c r="A8" i="32" a="1"/>
  <c r="A6" i="50" a="1"/>
  <c r="A6" i="51" a="1"/>
  <c r="A8" i="53" a="1"/>
  <c r="A10" i="38" a="1"/>
  <c r="A4" i="53" a="1"/>
  <c r="A10" i="28" a="1"/>
  <c r="A4" i="32" a="1"/>
  <c r="A10" i="36" a="1"/>
  <c r="A8" i="35" a="1"/>
  <c r="A6" i="40" a="1"/>
  <c r="A4" i="37" a="1"/>
  <c r="A8" i="43" a="1"/>
  <c r="A6" i="15" a="1"/>
  <c r="A4" i="55" a="1"/>
  <c r="A6" i="49" a="1"/>
  <c r="A4" i="35" a="1"/>
  <c r="A10" i="53" a="1"/>
  <c r="A4" i="29" a="1"/>
  <c r="A4" i="56" a="1"/>
  <c r="A6" i="41" a="1"/>
  <c r="A8" i="56" a="1"/>
  <c r="A6" i="42" a="1"/>
  <c r="A4" i="40" a="1"/>
  <c r="A10" i="49" a="1"/>
  <c r="A4" i="31" a="1"/>
  <c r="A6" i="31" a="1"/>
  <c r="A10" i="44" a="1"/>
  <c r="A10" i="30" a="1"/>
  <c r="A6" i="48" a="1"/>
  <c r="A4" i="36" a="1"/>
  <c r="A8" i="51" a="1"/>
  <c r="A6" i="56" a="1"/>
  <c r="A6" i="37" a="1"/>
  <c r="A8" i="15" a="1"/>
  <c r="A10" i="41" a="1"/>
  <c r="A10" i="42" a="1"/>
  <c r="A8" i="41" a="1"/>
  <c r="A6" i="46" a="1"/>
  <c r="A4" i="47" a="1"/>
  <c r="A8" i="49" a="1"/>
  <c r="A6" i="47" a="1"/>
  <c r="A4" i="15" a="1"/>
  <c r="A6" i="43" a="1"/>
  <c r="A6" i="29" a="1"/>
  <c r="A10" i="47" a="1"/>
  <c r="A10" i="52" a="1"/>
  <c r="A4" i="50" a="1"/>
  <c r="A10" i="55" a="1"/>
  <c r="A8" i="54" a="1"/>
  <c r="A8" i="52" a="1"/>
  <c r="A4" i="38" a="1"/>
  <c r="A6" i="55" a="1"/>
  <c r="A4" i="41" a="1"/>
  <c r="A8" i="44" a="1"/>
  <c r="A6" i="38" a="1"/>
  <c r="A10" i="15" a="1"/>
  <c r="A10" i="48" a="1"/>
  <c r="A6" i="32" a="1"/>
  <c r="A4" i="44" a="1"/>
  <c r="A4" i="52" a="1"/>
  <c r="A10" i="31" a="1"/>
  <c r="A6" i="45" a="1"/>
  <c r="A10" i="54" a="1"/>
  <c r="A10" i="50" a="1"/>
  <c r="A6" i="30" a="1"/>
  <c r="A4" i="54" a="1"/>
  <c r="A8" i="36" a="1"/>
  <c r="A8" i="57" a="1"/>
  <c r="A4" i="49" a="1"/>
  <c r="A10" i="35" a="1"/>
  <c r="A4" i="28" a="1"/>
  <c r="A8" i="39" a="1"/>
  <c r="A10" i="56" a="1"/>
  <c r="A8" i="42" a="1"/>
  <c r="A4" i="33" a="1"/>
  <c r="A8" i="30" a="1"/>
  <c r="A6" i="28" a="1"/>
  <c r="A6" i="57" a="1"/>
  <c r="A8" i="46" a="1"/>
  <c r="A6" i="53" a="1"/>
  <c r="A10" i="33" a="1"/>
  <c r="A10" i="57" a="1"/>
  <c r="A8" i="33" a="1"/>
  <c r="A8" i="31" a="1"/>
  <c r="A4" i="39" a="1"/>
  <c r="A10" i="34" a="1"/>
  <c r="A4" i="48" a="1"/>
  <c r="A4" i="51" a="1"/>
  <c r="A8" i="38" a="1"/>
  <c r="A10" i="29" a="1"/>
  <c r="A10" i="40" a="1"/>
  <c r="A6" i="52" a="1"/>
  <c r="A6" i="44" a="1"/>
  <c r="A8" i="28" a="1"/>
  <c r="A8" i="47" a="1"/>
  <c r="A10" i="32" a="1"/>
  <c r="A6" i="33" a="1"/>
  <c r="A10" i="45" a="1"/>
  <c r="A10" i="37" a="1"/>
  <c r="A8" i="45" a="1"/>
  <c r="A8" i="37" a="1"/>
  <c r="A8" i="48" a="1"/>
  <c r="A4" i="43" a="1"/>
  <c r="A4" i="30" a="1"/>
  <c r="A6" i="54" a="1"/>
  <c r="A4" i="45" a="1"/>
  <c r="A6" i="39" a="1"/>
  <c r="A10" i="51" a="1"/>
  <c r="A10" i="43" a="1"/>
  <c r="A8" i="55" a="1"/>
  <c r="A4" i="46" a="1"/>
  <c r="A4" i="57" a="1"/>
  <c r="A8" i="50" a="1"/>
  <c r="A6" i="36" a="1"/>
  <c r="A6" i="34" a="1"/>
  <c r="A6" i="35" a="1"/>
  <c r="A4" i="34" a="1"/>
  <c r="A10" i="39" a="1"/>
  <c r="A8" i="40" a="1"/>
  <c r="A4" i="42" a="1"/>
  <c r="A8" i="29" a="1"/>
  <c r="A8" i="34" a="1"/>
  <c r="H10" i="18" l="1"/>
  <c r="H9" i="18"/>
  <c r="A10" i="15"/>
  <c r="A6" i="28"/>
  <c r="A10" i="29"/>
  <c r="A6" i="30"/>
  <c r="A10" i="31"/>
  <c r="A6" i="15"/>
  <c r="A8" i="28"/>
  <c r="A4" i="29"/>
  <c r="A8" i="30"/>
  <c r="A4" i="31"/>
  <c r="A4" i="15"/>
  <c r="A10" i="28"/>
  <c r="A6" i="29"/>
  <c r="A10" i="30"/>
  <c r="A6" i="31"/>
  <c r="A8" i="15"/>
  <c r="A4" i="28"/>
  <c r="A8" i="29"/>
  <c r="A4" i="30"/>
  <c r="A8" i="31"/>
  <c r="A4" i="32"/>
  <c r="A6" i="32"/>
  <c r="A10" i="33"/>
  <c r="A6" i="34"/>
  <c r="A10" i="35"/>
  <c r="A6" i="36"/>
  <c r="A10" i="37"/>
  <c r="A6" i="38"/>
  <c r="A10" i="39"/>
  <c r="A6" i="40"/>
  <c r="A10" i="41"/>
  <c r="A6" i="42"/>
  <c r="A10" i="43"/>
  <c r="A6" i="44"/>
  <c r="A10" i="45"/>
  <c r="A6" i="46"/>
  <c r="A10" i="47"/>
  <c r="A6" i="48"/>
  <c r="A10" i="49"/>
  <c r="A6" i="50"/>
  <c r="A10" i="51"/>
  <c r="A6" i="52"/>
  <c r="A10" i="53"/>
  <c r="A6" i="54"/>
  <c r="A10" i="55"/>
  <c r="A6" i="56"/>
  <c r="A10" i="57"/>
  <c r="A8" i="32"/>
  <c r="A4" i="33"/>
  <c r="A8" i="34"/>
  <c r="A4" i="35"/>
  <c r="A8" i="36"/>
  <c r="A4" i="37"/>
  <c r="A8" i="38"/>
  <c r="A4" i="39"/>
  <c r="A8" i="40"/>
  <c r="A4" i="41"/>
  <c r="A8" i="42"/>
  <c r="A4" i="43"/>
  <c r="A8" i="44"/>
  <c r="A4" i="45"/>
  <c r="A8" i="46"/>
  <c r="A4" i="47"/>
  <c r="A8" i="48"/>
  <c r="A4" i="49"/>
  <c r="A8" i="50"/>
  <c r="A4" i="51"/>
  <c r="A8" i="52"/>
  <c r="A4" i="53"/>
  <c r="A8" i="54"/>
  <c r="A4" i="55"/>
  <c r="A8" i="56"/>
  <c r="A4" i="57"/>
  <c r="A10" i="32"/>
  <c r="A6" i="33"/>
  <c r="A10" i="34"/>
  <c r="A6" i="35"/>
  <c r="A10" i="36"/>
  <c r="A6" i="37"/>
  <c r="A10" i="38"/>
  <c r="A6" i="39"/>
  <c r="A10" i="40"/>
  <c r="A6" i="41"/>
  <c r="A10" i="42"/>
  <c r="A6" i="43"/>
  <c r="A10" i="44"/>
  <c r="A6" i="45"/>
  <c r="A10" i="46"/>
  <c r="A6" i="47"/>
  <c r="A10" i="48"/>
  <c r="A6" i="49"/>
  <c r="A10" i="50"/>
  <c r="A6" i="51"/>
  <c r="A10" i="52"/>
  <c r="A6" i="53"/>
  <c r="A10" i="54"/>
  <c r="A6" i="55"/>
  <c r="A10" i="56"/>
  <c r="A6" i="57"/>
  <c r="A8" i="33"/>
  <c r="A4" i="34"/>
  <c r="A8" i="35"/>
  <c r="A4" i="36"/>
  <c r="A8" i="37"/>
  <c r="A4" i="38"/>
  <c r="A8" i="39"/>
  <c r="A4" i="40"/>
  <c r="A8" i="41"/>
  <c r="A4" i="42"/>
  <c r="A8" i="43"/>
  <c r="A4" i="44"/>
  <c r="A8" i="45"/>
  <c r="A4" i="46"/>
  <c r="A8" i="47"/>
  <c r="A4" i="48"/>
  <c r="A8" i="49"/>
  <c r="A4" i="50"/>
  <c r="A8" i="51"/>
  <c r="A4" i="52"/>
  <c r="A8" i="53"/>
  <c r="A4" i="54"/>
  <c r="A8" i="55"/>
  <c r="A4" i="56"/>
  <c r="A8" i="57"/>
  <c r="B8" i="57" l="1"/>
  <c r="B4" i="54"/>
  <c r="B4" i="50"/>
  <c r="B4" i="46"/>
  <c r="B4" i="42"/>
  <c r="B4" i="38"/>
  <c r="B4" i="34"/>
  <c r="B6" i="55"/>
  <c r="B6" i="51"/>
  <c r="B6" i="47"/>
  <c r="B6" i="43"/>
  <c r="B6" i="39"/>
  <c r="B6" i="35"/>
  <c r="B4" i="57"/>
  <c r="B4" i="53"/>
  <c r="B4" i="49"/>
  <c r="B4" i="45"/>
  <c r="B4" i="41"/>
  <c r="B4" i="37"/>
  <c r="B4" i="33"/>
  <c r="B10" i="55"/>
  <c r="B10" i="51"/>
  <c r="B10" i="47"/>
  <c r="B10" i="43"/>
  <c r="B10" i="39"/>
  <c r="B10" i="35"/>
  <c r="B4" i="32"/>
  <c r="B4" i="28"/>
  <c r="B6" i="29"/>
  <c r="B8" i="30"/>
  <c r="B10" i="31"/>
  <c r="B10" i="15"/>
  <c r="B8" i="55"/>
  <c r="B8" i="51"/>
  <c r="B8" i="47"/>
  <c r="B8" i="43"/>
  <c r="B8" i="39"/>
  <c r="B8" i="35"/>
  <c r="B10" i="56"/>
  <c r="B10" i="52"/>
  <c r="B10" i="48"/>
  <c r="B10" i="44"/>
  <c r="B10" i="40"/>
  <c r="B10" i="36"/>
  <c r="B10" i="32"/>
  <c r="B8" i="54"/>
  <c r="B8" i="50"/>
  <c r="B8" i="46"/>
  <c r="B8" i="42"/>
  <c r="B8" i="38"/>
  <c r="B8" i="34"/>
  <c r="B6" i="56"/>
  <c r="B6" i="52"/>
  <c r="B6" i="48"/>
  <c r="B6" i="44"/>
  <c r="B6" i="40"/>
  <c r="B6" i="36"/>
  <c r="B6" i="32"/>
  <c r="B8" i="29"/>
  <c r="B10" i="30"/>
  <c r="B4" i="31"/>
  <c r="B6" i="15"/>
  <c r="B6" i="28"/>
  <c r="B4" i="56"/>
  <c r="B4" i="52"/>
  <c r="B4" i="48"/>
  <c r="B4" i="44"/>
  <c r="B4" i="40"/>
  <c r="B4" i="36"/>
  <c r="B6" i="57"/>
  <c r="B6" i="53"/>
  <c r="B6" i="49"/>
  <c r="B6" i="45"/>
  <c r="B6" i="41"/>
  <c r="B6" i="37"/>
  <c r="B6" i="33"/>
  <c r="B4" i="55"/>
  <c r="B4" i="51"/>
  <c r="B4" i="47"/>
  <c r="B4" i="43"/>
  <c r="B4" i="39"/>
  <c r="B4" i="35"/>
  <c r="B10" i="57"/>
  <c r="B10" i="53"/>
  <c r="B10" i="49"/>
  <c r="B10" i="45"/>
  <c r="B10" i="41"/>
  <c r="B10" i="37"/>
  <c r="B10" i="33"/>
  <c r="B4" i="30"/>
  <c r="B6" i="31"/>
  <c r="B4" i="15"/>
  <c r="B8" i="28"/>
  <c r="B10" i="29"/>
  <c r="B8" i="53"/>
  <c r="B8" i="49"/>
  <c r="B8" i="45"/>
  <c r="B8" i="41"/>
  <c r="B8" i="37"/>
  <c r="B8" i="33"/>
  <c r="B10" i="54"/>
  <c r="B10" i="50"/>
  <c r="B10" i="46"/>
  <c r="B10" i="42"/>
  <c r="B10" i="38"/>
  <c r="B10" i="34"/>
  <c r="B8" i="56"/>
  <c r="B8" i="52"/>
  <c r="B8" i="48"/>
  <c r="B8" i="44"/>
  <c r="B8" i="40"/>
  <c r="B8" i="36"/>
  <c r="B8" i="32"/>
  <c r="B6" i="54"/>
  <c r="B6" i="50"/>
  <c r="B6" i="46"/>
  <c r="B6" i="42"/>
  <c r="B6" i="38"/>
  <c r="B6" i="34"/>
  <c r="B8" i="31"/>
  <c r="B8" i="15"/>
  <c r="B10" i="28"/>
  <c r="B4" i="29"/>
  <c r="B6" i="30"/>
  <c r="K5" i="57" a="1"/>
  <c r="K5" i="36" a="1"/>
  <c r="K6" i="31" a="1"/>
  <c r="K4" i="54" a="1"/>
  <c r="K9" i="46" a="1"/>
  <c r="K5" i="43" a="1"/>
  <c r="K9" i="54" a="1"/>
  <c r="K4" i="36" a="1"/>
  <c r="K7" i="33" a="1"/>
  <c r="K5" i="46" a="1"/>
  <c r="K10" i="44" a="1"/>
  <c r="K5" i="29" a="1"/>
  <c r="K8" i="43" a="1"/>
  <c r="K9" i="41" a="1"/>
  <c r="K6" i="46" a="1"/>
  <c r="K6" i="57" a="1"/>
  <c r="K7" i="35" a="1"/>
  <c r="K6" i="52" a="1"/>
  <c r="K9" i="28" a="1"/>
  <c r="K8" i="52" a="1"/>
  <c r="K6" i="40" a="1"/>
  <c r="K11" i="37" a="1"/>
  <c r="K8" i="30" a="1"/>
  <c r="K7" i="28" a="1"/>
  <c r="K4" i="40" a="1"/>
  <c r="K6" i="30" a="1"/>
  <c r="K5" i="28" a="1"/>
  <c r="K4" i="50" a="1"/>
  <c r="K10" i="40" a="1"/>
  <c r="K11" i="54" a="1"/>
  <c r="K11" i="28" a="1"/>
  <c r="K7" i="43" a="1"/>
  <c r="K8" i="36" a="1"/>
  <c r="K10" i="52" a="1"/>
  <c r="K8" i="37" a="1"/>
  <c r="K6" i="15" a="1"/>
  <c r="K9" i="34" a="1"/>
  <c r="K8" i="40" a="1"/>
  <c r="K6" i="51" a="1"/>
  <c r="K7" i="15" a="1"/>
  <c r="K10" i="38" a="1"/>
  <c r="K4" i="46" a="1"/>
  <c r="K7" i="52" a="1"/>
  <c r="K4" i="57" a="1"/>
  <c r="K10" i="42" a="1"/>
  <c r="K7" i="49" a="1"/>
  <c r="K4" i="42" a="1"/>
  <c r="K8" i="32" a="1"/>
  <c r="K5" i="30" a="1"/>
  <c r="K4" i="37" a="1"/>
  <c r="K9" i="47" a="1"/>
  <c r="K9" i="45" a="1"/>
  <c r="K11" i="34" a="1"/>
  <c r="K8" i="47" a="1"/>
  <c r="K6" i="56" a="1"/>
  <c r="K9" i="42" a="1"/>
  <c r="K11" i="48" a="1"/>
  <c r="K4" i="39" a="1"/>
  <c r="K7" i="47" a="1"/>
  <c r="K6" i="29" a="1"/>
  <c r="K9" i="36" a="1"/>
  <c r="K6" i="42" a="1"/>
  <c r="K5" i="51" a="1"/>
  <c r="K11" i="42" a="1"/>
  <c r="K11" i="53" a="1"/>
  <c r="K11" i="33" a="1"/>
  <c r="K9" i="57" a="1"/>
  <c r="K10" i="56" a="1"/>
  <c r="K4" i="31" a="1"/>
  <c r="K9" i="40" a="1"/>
  <c r="K7" i="29" a="1"/>
  <c r="K10" i="36" a="1"/>
  <c r="K4" i="33" a="1"/>
  <c r="K11" i="45" a="1"/>
  <c r="K11" i="46" a="1"/>
  <c r="K11" i="51" a="1"/>
  <c r="K9" i="15" a="1"/>
  <c r="K4" i="38" a="1"/>
  <c r="K4" i="56" a="1"/>
  <c r="K9" i="53" a="1"/>
  <c r="K10" i="57" a="1"/>
  <c r="K6" i="36" a="1"/>
  <c r="K9" i="56" a="1"/>
  <c r="K11" i="39" a="1"/>
  <c r="K7" i="44" a="1"/>
  <c r="K6" i="50" a="1"/>
  <c r="K6" i="35" a="1"/>
  <c r="K8" i="34" a="1"/>
  <c r="K10" i="31" a="1"/>
  <c r="K11" i="31" a="1"/>
  <c r="K8" i="56" a="1"/>
  <c r="K8" i="51" a="1"/>
  <c r="K11" i="57" a="1"/>
  <c r="K6" i="55" a="1"/>
  <c r="K10" i="48" a="1"/>
  <c r="K11" i="29" a="1"/>
  <c r="K8" i="33" a="1"/>
  <c r="K5" i="32" a="1"/>
  <c r="K11" i="30" a="1"/>
  <c r="K6" i="28" a="1"/>
  <c r="K6" i="44" a="1"/>
  <c r="K6" i="48" a="1"/>
  <c r="K7" i="55" a="1"/>
  <c r="K8" i="54" a="1"/>
  <c r="K7" i="51" a="1"/>
  <c r="K8" i="42" a="1"/>
  <c r="K11" i="38" a="1"/>
  <c r="K6" i="47" a="1"/>
  <c r="K5" i="50" a="1"/>
  <c r="K4" i="44" a="1"/>
  <c r="K10" i="53" a="1"/>
  <c r="K5" i="52" a="1"/>
  <c r="K4" i="15" a="1"/>
  <c r="K10" i="47" a="1"/>
  <c r="K11" i="56" a="1"/>
  <c r="K11" i="49" a="1"/>
  <c r="K4" i="30" a="1"/>
  <c r="K4" i="41" a="1"/>
  <c r="K10" i="45" a="1"/>
  <c r="K8" i="57" a="1"/>
  <c r="K11" i="36" a="1"/>
  <c r="K5" i="15" a="1"/>
  <c r="K6" i="45" a="1"/>
  <c r="K7" i="50" a="1"/>
  <c r="K8" i="44" a="1"/>
  <c r="K7" i="34" a="1"/>
  <c r="K9" i="50" a="1"/>
  <c r="K10" i="50" a="1"/>
  <c r="K9" i="55" a="1"/>
  <c r="K6" i="53" a="1"/>
  <c r="K8" i="45" a="1"/>
  <c r="K10" i="28" a="1"/>
  <c r="K8" i="38" a="1"/>
  <c r="K6" i="43" a="1"/>
  <c r="K8" i="35" a="1"/>
  <c r="K7" i="40" a="1"/>
  <c r="K7" i="46" a="1"/>
  <c r="K4" i="28" a="1"/>
  <c r="K9" i="33" a="1"/>
  <c r="K5" i="53" a="1"/>
  <c r="K4" i="47" a="1"/>
  <c r="K4" i="34" a="1"/>
  <c r="K11" i="55" a="1"/>
  <c r="K10" i="33" a="1"/>
  <c r="K4" i="45" a="1"/>
  <c r="K7" i="36" a="1"/>
  <c r="K10" i="37" a="1"/>
  <c r="K8" i="48" a="1"/>
  <c r="K9" i="43" a="1"/>
  <c r="K6" i="41" a="1"/>
  <c r="K5" i="56" a="1"/>
  <c r="K8" i="46" a="1"/>
  <c r="K9" i="44" a="1"/>
  <c r="K9" i="35" a="1"/>
  <c r="K4" i="51" a="1"/>
  <c r="K11" i="35" a="1"/>
  <c r="K5" i="39" a="1"/>
  <c r="K11" i="50" a="1"/>
  <c r="K7" i="39" a="1"/>
  <c r="K10" i="30" a="1"/>
  <c r="K8" i="28" a="1"/>
  <c r="K5" i="48" a="1"/>
  <c r="K11" i="41" a="1"/>
  <c r="K6" i="39" a="1"/>
  <c r="K10" i="32" a="1"/>
  <c r="K6" i="33" a="1"/>
  <c r="K4" i="32" a="1"/>
  <c r="K9" i="32" a="1"/>
  <c r="K10" i="46" a="1"/>
  <c r="K5" i="45" a="1"/>
  <c r="K6" i="32" a="1"/>
  <c r="K10" i="54" a="1"/>
  <c r="K7" i="45" a="1"/>
  <c r="K7" i="31" a="1"/>
  <c r="K4" i="29" a="1"/>
  <c r="K7" i="48" a="1"/>
  <c r="K7" i="53" a="1"/>
  <c r="K7" i="42" a="1"/>
  <c r="K9" i="51" a="1"/>
  <c r="K10" i="41" a="1"/>
  <c r="K5" i="41" a="1"/>
  <c r="K11" i="52" a="1"/>
  <c r="K5" i="55" a="1"/>
  <c r="K5" i="42" a="1"/>
  <c r="K9" i="30" a="1"/>
  <c r="K11" i="15" a="1"/>
  <c r="K5" i="47" a="1"/>
  <c r="K8" i="15" a="1"/>
  <c r="K4" i="35" a="1"/>
  <c r="K11" i="44" a="1"/>
  <c r="K4" i="52" a="1"/>
  <c r="K9" i="48" a="1"/>
  <c r="K9" i="39" a="1"/>
  <c r="K8" i="29" a="1"/>
  <c r="K10" i="43" a="1"/>
  <c r="K10" i="39" a="1"/>
  <c r="K7" i="37" a="1"/>
  <c r="K9" i="52" a="1"/>
  <c r="K11" i="47" a="1"/>
  <c r="K6" i="34" a="1"/>
  <c r="K9" i="38" a="1"/>
  <c r="K5" i="44" a="1"/>
  <c r="K8" i="31" a="1"/>
  <c r="K10" i="35" a="1"/>
  <c r="K5" i="40" a="1"/>
  <c r="K10" i="34" a="1"/>
  <c r="K9" i="29" a="1"/>
  <c r="K9" i="49" a="1"/>
  <c r="K10" i="55" a="1"/>
  <c r="K5" i="31" a="1"/>
  <c r="K8" i="41" a="1"/>
  <c r="K4" i="49" a="1"/>
  <c r="K5" i="35" a="1"/>
  <c r="K9" i="37" a="1"/>
  <c r="K10" i="15" a="1"/>
  <c r="K6" i="54" a="1"/>
  <c r="K7" i="41" a="1"/>
  <c r="K4" i="55" a="1"/>
  <c r="K7" i="54" a="1"/>
  <c r="K4" i="43" a="1"/>
  <c r="K7" i="57" a="1"/>
  <c r="K5" i="38" a="1"/>
  <c r="K4" i="48" a="1"/>
  <c r="K10" i="49" a="1"/>
  <c r="K5" i="33" a="1"/>
  <c r="K7" i="38" a="1"/>
  <c r="K10" i="51" a="1"/>
  <c r="K7" i="32" a="1"/>
  <c r="K9" i="31" a="1"/>
  <c r="K5" i="49" a="1"/>
  <c r="K8" i="39" a="1"/>
  <c r="K11" i="43" a="1"/>
  <c r="K7" i="56" a="1"/>
  <c r="K11" i="40" a="1"/>
  <c r="K8" i="55" a="1"/>
  <c r="K5" i="34" a="1"/>
  <c r="K6" i="37" a="1"/>
  <c r="K5" i="37" a="1"/>
  <c r="K11" i="32" a="1"/>
  <c r="K7" i="30" a="1"/>
  <c r="K8" i="53" a="1"/>
  <c r="K8" i="50" a="1"/>
  <c r="K6" i="38" a="1"/>
  <c r="K10" i="29" a="1"/>
  <c r="K8" i="49" a="1"/>
  <c r="K4" i="53" a="1"/>
  <c r="K5" i="54" a="1"/>
  <c r="K6" i="49" a="1"/>
  <c r="K6" i="49" l="1"/>
  <c r="K5" i="54"/>
  <c r="K4" i="53"/>
  <c r="K8" i="49"/>
  <c r="K10" i="29"/>
  <c r="K6" i="38"/>
  <c r="K8" i="50"/>
  <c r="K8" i="53"/>
  <c r="K7" i="30"/>
  <c r="K11" i="32"/>
  <c r="K5" i="37"/>
  <c r="K6" i="37"/>
  <c r="K5" i="34"/>
  <c r="K8" i="55"/>
  <c r="K11" i="40"/>
  <c r="K7" i="56"/>
  <c r="K11" i="43"/>
  <c r="K8" i="39"/>
  <c r="K5" i="49"/>
  <c r="K9" i="31"/>
  <c r="K7" i="32"/>
  <c r="K10" i="51"/>
  <c r="K7" i="38"/>
  <c r="K5" i="33"/>
  <c r="K10" i="49"/>
  <c r="K4" i="48"/>
  <c r="K5" i="38"/>
  <c r="K7" i="57"/>
  <c r="K4" i="43"/>
  <c r="K7" i="54"/>
  <c r="K4" i="55"/>
  <c r="K7" i="41"/>
  <c r="K6" i="54"/>
  <c r="K10" i="15"/>
  <c r="K9" i="37"/>
  <c r="K5" i="35"/>
  <c r="K4" i="49"/>
  <c r="K8" i="41"/>
  <c r="K5" i="31"/>
  <c r="K10" i="55"/>
  <c r="K9" i="49"/>
  <c r="K9" i="29"/>
  <c r="K10" i="34"/>
  <c r="K5" i="40"/>
  <c r="K10" i="35"/>
  <c r="K8" i="31"/>
  <c r="K5" i="44"/>
  <c r="K9" i="38"/>
  <c r="K6" i="34"/>
  <c r="K11" i="47"/>
  <c r="K9" i="52"/>
  <c r="K7" i="37"/>
  <c r="K10" i="39"/>
  <c r="K10" i="43"/>
  <c r="K8" i="29"/>
  <c r="K9" i="39"/>
  <c r="K9" i="48"/>
  <c r="K4" i="52"/>
  <c r="K11" i="44"/>
  <c r="K4" i="35"/>
  <c r="K8" i="15"/>
  <c r="K5" i="47"/>
  <c r="K11" i="15"/>
  <c r="K9" i="30"/>
  <c r="K5" i="42"/>
  <c r="K5" i="55"/>
  <c r="K11" i="52"/>
  <c r="K5" i="41"/>
  <c r="K10" i="41"/>
  <c r="K9" i="51"/>
  <c r="K7" i="42"/>
  <c r="K7" i="53"/>
  <c r="K7" i="48"/>
  <c r="K4" i="29"/>
  <c r="K7" i="31"/>
  <c r="K7" i="45"/>
  <c r="K10" i="54"/>
  <c r="K6" i="32"/>
  <c r="K5" i="45"/>
  <c r="K10" i="46"/>
  <c r="K9" i="32"/>
  <c r="K4" i="32"/>
  <c r="K6" i="33"/>
  <c r="K10" i="32"/>
  <c r="K6" i="39"/>
  <c r="K11" i="41"/>
  <c r="K5" i="48"/>
  <c r="K8" i="28"/>
  <c r="K10" i="30"/>
  <c r="K7" i="39"/>
  <c r="K11" i="50"/>
  <c r="K5" i="39"/>
  <c r="K11" i="35"/>
  <c r="K4" i="51"/>
  <c r="K9" i="35"/>
  <c r="K9" i="44"/>
  <c r="K8" i="46"/>
  <c r="K5" i="56"/>
  <c r="K6" i="41"/>
  <c r="K9" i="43"/>
  <c r="K8" i="48"/>
  <c r="K10" i="37"/>
  <c r="K7" i="36"/>
  <c r="K4" i="45"/>
  <c r="K10" i="33"/>
  <c r="K11" i="55"/>
  <c r="K4" i="34"/>
  <c r="K4" i="47"/>
  <c r="K5" i="53"/>
  <c r="K9" i="33"/>
  <c r="K4" i="28"/>
  <c r="K7" i="46"/>
  <c r="K7" i="40"/>
  <c r="K8" i="35"/>
  <c r="K6" i="43"/>
  <c r="K8" i="38"/>
  <c r="K10" i="28"/>
  <c r="K8" i="45"/>
  <c r="K6" i="53"/>
  <c r="K9" i="55"/>
  <c r="K10" i="50"/>
  <c r="K9" i="50"/>
  <c r="K7" i="34"/>
  <c r="K8" i="44"/>
  <c r="K7" i="50"/>
  <c r="K6" i="45"/>
  <c r="K5" i="15"/>
  <c r="K11" i="36"/>
  <c r="K8" i="57"/>
  <c r="K10" i="45"/>
  <c r="K4" i="41"/>
  <c r="K4" i="30"/>
  <c r="K11" i="49"/>
  <c r="K11" i="56"/>
  <c r="K10" i="47"/>
  <c r="K4" i="15"/>
  <c r="K5" i="52"/>
  <c r="K10" i="53"/>
  <c r="K4" i="44"/>
  <c r="K5" i="50"/>
  <c r="K6" i="47"/>
  <c r="K11" i="38"/>
  <c r="K8" i="42"/>
  <c r="K7" i="51"/>
  <c r="K8" i="54"/>
  <c r="K7" i="55"/>
  <c r="K6" i="48"/>
  <c r="K6" i="44"/>
  <c r="K6" i="28"/>
  <c r="K11" i="30"/>
  <c r="K5" i="32"/>
  <c r="K8" i="33"/>
  <c r="K11" i="29"/>
  <c r="K10" i="48"/>
  <c r="K6" i="55"/>
  <c r="K11" i="57"/>
  <c r="K8" i="51"/>
  <c r="K8" i="56"/>
  <c r="K11" i="31"/>
  <c r="K10" i="31"/>
  <c r="K8" i="34"/>
  <c r="K6" i="35"/>
  <c r="K6" i="50"/>
  <c r="K7" i="44"/>
  <c r="K11" i="39"/>
  <c r="K9" i="56"/>
  <c r="K6" i="36"/>
  <c r="K10" i="57"/>
  <c r="K9" i="53"/>
  <c r="K4" i="56"/>
  <c r="K4" i="38"/>
  <c r="K9" i="15"/>
  <c r="K11" i="51"/>
  <c r="K11" i="46"/>
  <c r="K11" i="45"/>
  <c r="K4" i="33"/>
  <c r="K10" i="36"/>
  <c r="K7" i="29"/>
  <c r="K9" i="40"/>
  <c r="K4" i="31"/>
  <c r="K10" i="56"/>
  <c r="K9" i="57"/>
  <c r="K11" i="33"/>
  <c r="K11" i="53"/>
  <c r="K11" i="42"/>
  <c r="K5" i="51"/>
  <c r="K6" i="42"/>
  <c r="K9" i="36"/>
  <c r="K6" i="29"/>
  <c r="K7" i="47"/>
  <c r="K4" i="39"/>
  <c r="K11" i="48"/>
  <c r="K9" i="42"/>
  <c r="K6" i="56"/>
  <c r="K8" i="47"/>
  <c r="K11" i="34"/>
  <c r="K9" i="45"/>
  <c r="K9" i="47"/>
  <c r="K4" i="37"/>
  <c r="K5" i="30"/>
  <c r="K8" i="32"/>
  <c r="K4" i="42"/>
  <c r="K7" i="49"/>
  <c r="K10" i="42"/>
  <c r="K4" i="57"/>
  <c r="K7" i="52"/>
  <c r="K4" i="46"/>
  <c r="K10" i="38"/>
  <c r="K7" i="15"/>
  <c r="K6" i="51"/>
  <c r="K8" i="40"/>
  <c r="K9" i="34"/>
  <c r="K6" i="15"/>
  <c r="K8" i="37"/>
  <c r="K10" i="52"/>
  <c r="K8" i="36"/>
  <c r="K7" i="43"/>
  <c r="K11" i="28"/>
  <c r="K11" i="54"/>
  <c r="K10" i="40"/>
  <c r="K4" i="50"/>
  <c r="K5" i="28"/>
  <c r="K6" i="30"/>
  <c r="K4" i="40"/>
  <c r="K7" i="28"/>
  <c r="K8" i="30"/>
  <c r="K11" i="37"/>
  <c r="K6" i="40"/>
  <c r="K8" i="52"/>
  <c r="K9" i="28"/>
  <c r="K6" i="52"/>
  <c r="K7" i="35"/>
  <c r="K6" i="57"/>
  <c r="K6" i="46"/>
  <c r="K9" i="41"/>
  <c r="K8" i="43"/>
  <c r="K5" i="29"/>
  <c r="K10" i="44"/>
  <c r="K5" i="46"/>
  <c r="K7" i="33"/>
  <c r="K4" i="36"/>
  <c r="K9" i="54"/>
  <c r="K5" i="43"/>
  <c r="K9" i="46"/>
  <c r="K4" i="54"/>
  <c r="K6" i="31"/>
  <c r="K5" i="36"/>
  <c r="K5" i="57"/>
  <c r="R5" i="36" l="1"/>
  <c r="L5" i="36"/>
  <c r="R4" i="54"/>
  <c r="L4" i="54"/>
  <c r="R5" i="43"/>
  <c r="L5" i="43"/>
  <c r="R4" i="36"/>
  <c r="L4" i="36"/>
  <c r="R5" i="46"/>
  <c r="L5" i="46"/>
  <c r="L5" i="29"/>
  <c r="R5" i="29"/>
  <c r="R9" i="41"/>
  <c r="L9" i="41"/>
  <c r="L6" i="57"/>
  <c r="R6" i="57"/>
  <c r="R6" i="52"/>
  <c r="L6" i="52"/>
  <c r="L8" i="52"/>
  <c r="R8" i="52"/>
  <c r="L11" i="37"/>
  <c r="R11" i="37"/>
  <c r="L7" i="28"/>
  <c r="R7" i="28"/>
  <c r="L6" i="30"/>
  <c r="R6" i="30"/>
  <c r="R4" i="50"/>
  <c r="L4" i="50"/>
  <c r="L11" i="54"/>
  <c r="R11" i="54"/>
  <c r="L7" i="43"/>
  <c r="R7" i="43"/>
  <c r="L10" i="52"/>
  <c r="R10" i="52"/>
  <c r="R6" i="15"/>
  <c r="L6" i="15"/>
  <c r="L8" i="40"/>
  <c r="R8" i="40"/>
  <c r="R7" i="15"/>
  <c r="L7" i="15"/>
  <c r="L4" i="46"/>
  <c r="R4" i="46"/>
  <c r="R4" i="57"/>
  <c r="L4" i="57"/>
  <c r="L7" i="49"/>
  <c r="R7" i="49"/>
  <c r="R8" i="32"/>
  <c r="L8" i="32"/>
  <c r="L4" i="37"/>
  <c r="R4" i="37"/>
  <c r="R8" i="47"/>
  <c r="L8" i="47"/>
  <c r="R9" i="42"/>
  <c r="L9" i="42"/>
  <c r="R4" i="39"/>
  <c r="L4" i="39"/>
  <c r="R6" i="29"/>
  <c r="L6" i="29"/>
  <c r="L6" i="42"/>
  <c r="R6" i="42"/>
  <c r="L11" i="42"/>
  <c r="R11" i="42"/>
  <c r="R11" i="33"/>
  <c r="L11" i="33"/>
  <c r="L10" i="56"/>
  <c r="R10" i="56"/>
  <c r="R9" i="40"/>
  <c r="L9" i="40"/>
  <c r="L10" i="36"/>
  <c r="R10" i="36"/>
  <c r="L11" i="45"/>
  <c r="R11" i="45"/>
  <c r="L11" i="51"/>
  <c r="R11" i="51"/>
  <c r="R4" i="38"/>
  <c r="L4" i="38"/>
  <c r="L9" i="53"/>
  <c r="R9" i="53"/>
  <c r="L6" i="36"/>
  <c r="R6" i="36"/>
  <c r="R11" i="39"/>
  <c r="L11" i="39"/>
  <c r="R6" i="50"/>
  <c r="L6" i="50"/>
  <c r="L8" i="34"/>
  <c r="R8" i="34"/>
  <c r="L11" i="31"/>
  <c r="R11" i="31"/>
  <c r="R8" i="51"/>
  <c r="L8" i="51"/>
  <c r="L6" i="55"/>
  <c r="R6" i="55"/>
  <c r="L11" i="29"/>
  <c r="R11" i="29"/>
  <c r="R5" i="32"/>
  <c r="L5" i="32"/>
  <c r="L6" i="28"/>
  <c r="R6" i="28"/>
  <c r="R6" i="48"/>
  <c r="L6" i="48"/>
  <c r="R8" i="54"/>
  <c r="L8" i="54"/>
  <c r="L8" i="42"/>
  <c r="R8" i="42"/>
  <c r="L6" i="47"/>
  <c r="R6" i="47"/>
  <c r="R4" i="44"/>
  <c r="L4" i="44"/>
  <c r="R10" i="47"/>
  <c r="L10" i="47"/>
  <c r="L11" i="49"/>
  <c r="R11" i="49"/>
  <c r="L4" i="41"/>
  <c r="R4" i="41"/>
  <c r="R8" i="57"/>
  <c r="L8" i="57"/>
  <c r="R5" i="15"/>
  <c r="L5" i="15"/>
  <c r="L7" i="50"/>
  <c r="R7" i="50"/>
  <c r="L7" i="34"/>
  <c r="R7" i="34"/>
  <c r="R10" i="50"/>
  <c r="L10" i="50"/>
  <c r="L6" i="53"/>
  <c r="R6" i="53"/>
  <c r="L10" i="28"/>
  <c r="R10" i="28"/>
  <c r="L6" i="43"/>
  <c r="R6" i="43"/>
  <c r="L7" i="40"/>
  <c r="R7" i="40"/>
  <c r="L4" i="28"/>
  <c r="R4" i="28"/>
  <c r="L5" i="53"/>
  <c r="R5" i="53"/>
  <c r="R4" i="34"/>
  <c r="L4" i="34"/>
  <c r="R10" i="33"/>
  <c r="L10" i="33"/>
  <c r="R7" i="36"/>
  <c r="L7" i="36"/>
  <c r="L8" i="48"/>
  <c r="R8" i="48"/>
  <c r="L6" i="41"/>
  <c r="R6" i="41"/>
  <c r="L8" i="46"/>
  <c r="R8" i="46"/>
  <c r="L9" i="35"/>
  <c r="R9" i="35"/>
  <c r="L11" i="50"/>
  <c r="R11" i="50"/>
  <c r="L10" i="30"/>
  <c r="R10" i="30"/>
  <c r="R5" i="48"/>
  <c r="L5" i="48"/>
  <c r="L6" i="39"/>
  <c r="R6" i="39"/>
  <c r="L6" i="33"/>
  <c r="R6" i="33"/>
  <c r="R9" i="32"/>
  <c r="L9" i="32"/>
  <c r="R5" i="45"/>
  <c r="L5" i="45"/>
  <c r="L10" i="54"/>
  <c r="R10" i="54"/>
  <c r="L7" i="31"/>
  <c r="R7" i="31"/>
  <c r="L7" i="48"/>
  <c r="R7" i="48"/>
  <c r="L7" i="42"/>
  <c r="R7" i="42"/>
  <c r="L10" i="41"/>
  <c r="R10" i="41"/>
  <c r="L11" i="52"/>
  <c r="R11" i="52"/>
  <c r="R5" i="42"/>
  <c r="L5" i="42"/>
  <c r="L8" i="15"/>
  <c r="R8" i="15"/>
  <c r="L11" i="44"/>
  <c r="R11" i="44"/>
  <c r="L9" i="48"/>
  <c r="R9" i="48"/>
  <c r="R8" i="29"/>
  <c r="L8" i="29"/>
  <c r="L10" i="39"/>
  <c r="R10" i="39"/>
  <c r="R5" i="44"/>
  <c r="L5" i="44"/>
  <c r="L5" i="57"/>
  <c r="R5" i="57"/>
  <c r="L6" i="31"/>
  <c r="R6" i="31"/>
  <c r="L9" i="46"/>
  <c r="R9" i="46"/>
  <c r="L9" i="54"/>
  <c r="R9" i="54"/>
  <c r="L7" i="33"/>
  <c r="R7" i="33"/>
  <c r="L10" i="44"/>
  <c r="R10" i="44"/>
  <c r="R8" i="43"/>
  <c r="L8" i="43"/>
  <c r="L6" i="46"/>
  <c r="R6" i="46"/>
  <c r="L7" i="35"/>
  <c r="R7" i="35"/>
  <c r="L9" i="28"/>
  <c r="R9" i="28"/>
  <c r="L6" i="40"/>
  <c r="R6" i="40"/>
  <c r="R8" i="30"/>
  <c r="L8" i="30"/>
  <c r="R4" i="40"/>
  <c r="L4" i="40"/>
  <c r="R5" i="28"/>
  <c r="L5" i="28"/>
  <c r="L10" i="40"/>
  <c r="R10" i="40"/>
  <c r="L11" i="28"/>
  <c r="R11" i="28"/>
  <c r="L8" i="36"/>
  <c r="R8" i="36"/>
  <c r="R8" i="37"/>
  <c r="L8" i="37"/>
  <c r="L9" i="34"/>
  <c r="R9" i="34"/>
  <c r="L6" i="51"/>
  <c r="R6" i="51"/>
  <c r="R10" i="38"/>
  <c r="L10" i="38"/>
  <c r="L7" i="52"/>
  <c r="R7" i="52"/>
  <c r="L10" i="42"/>
  <c r="R10" i="42"/>
  <c r="R4" i="42"/>
  <c r="L4" i="42"/>
  <c r="R5" i="30"/>
  <c r="L5" i="30"/>
  <c r="R9" i="47"/>
  <c r="L9" i="47"/>
  <c r="L11" i="34"/>
  <c r="R11" i="34"/>
  <c r="L6" i="56"/>
  <c r="R6" i="56"/>
  <c r="R11" i="48"/>
  <c r="L11" i="48"/>
  <c r="L7" i="47"/>
  <c r="R7" i="47"/>
  <c r="L9" i="36"/>
  <c r="R9" i="36"/>
  <c r="L5" i="51"/>
  <c r="R5" i="51"/>
  <c r="L11" i="53"/>
  <c r="R11" i="53"/>
  <c r="L9" i="57"/>
  <c r="R9" i="57"/>
  <c r="L4" i="31"/>
  <c r="R4" i="31"/>
  <c r="L7" i="29"/>
  <c r="R7" i="29"/>
  <c r="L4" i="33"/>
  <c r="R4" i="33"/>
  <c r="L11" i="46"/>
  <c r="R11" i="46"/>
  <c r="R9" i="15"/>
  <c r="L9" i="15"/>
  <c r="R4" i="56"/>
  <c r="L4" i="56"/>
  <c r="L10" i="57"/>
  <c r="R10" i="57"/>
  <c r="L9" i="56"/>
  <c r="R9" i="56"/>
  <c r="R7" i="44"/>
  <c r="L7" i="44"/>
  <c r="R6" i="35"/>
  <c r="L6" i="35"/>
  <c r="L10" i="31"/>
  <c r="R10" i="31"/>
  <c r="L8" i="56"/>
  <c r="R8" i="56"/>
  <c r="L11" i="57"/>
  <c r="R11" i="57"/>
  <c r="L10" i="48"/>
  <c r="R10" i="48"/>
  <c r="R8" i="33"/>
  <c r="L8" i="33"/>
  <c r="L11" i="30"/>
  <c r="R11" i="30"/>
  <c r="L6" i="44"/>
  <c r="R6" i="44"/>
  <c r="L7" i="55"/>
  <c r="R7" i="55"/>
  <c r="R7" i="51"/>
  <c r="L7" i="51"/>
  <c r="R11" i="38"/>
  <c r="L11" i="38"/>
  <c r="R5" i="50"/>
  <c r="L5" i="50"/>
  <c r="L10" i="53"/>
  <c r="R10" i="53"/>
  <c r="R4" i="15"/>
  <c r="L4" i="15"/>
  <c r="L11" i="56"/>
  <c r="R11" i="56"/>
  <c r="R4" i="30"/>
  <c r="L4" i="30"/>
  <c r="R10" i="45"/>
  <c r="L10" i="45"/>
  <c r="L11" i="36"/>
  <c r="R11" i="36"/>
  <c r="L6" i="45"/>
  <c r="R6" i="45"/>
  <c r="R8" i="44"/>
  <c r="L8" i="44"/>
  <c r="L9" i="50"/>
  <c r="R9" i="50"/>
  <c r="L9" i="55"/>
  <c r="R9" i="55"/>
  <c r="L8" i="45"/>
  <c r="R8" i="45"/>
  <c r="L8" i="38"/>
  <c r="R8" i="38"/>
  <c r="R8" i="35"/>
  <c r="L8" i="35"/>
  <c r="R7" i="46"/>
  <c r="L7" i="46"/>
  <c r="L9" i="33"/>
  <c r="R9" i="33"/>
  <c r="L4" i="47"/>
  <c r="R4" i="47"/>
  <c r="L11" i="55"/>
  <c r="R11" i="55"/>
  <c r="L4" i="45"/>
  <c r="R4" i="45"/>
  <c r="L10" i="37"/>
  <c r="R10" i="37"/>
  <c r="R9" i="43"/>
  <c r="L9" i="43"/>
  <c r="L5" i="56"/>
  <c r="R5" i="56"/>
  <c r="L9" i="44"/>
  <c r="R9" i="44"/>
  <c r="R4" i="51"/>
  <c r="L4" i="51"/>
  <c r="R5" i="39"/>
  <c r="L5" i="39"/>
  <c r="L7" i="39"/>
  <c r="R7" i="39"/>
  <c r="L8" i="28"/>
  <c r="R8" i="28"/>
  <c r="L11" i="41"/>
  <c r="R11" i="41"/>
  <c r="L10" i="32"/>
  <c r="R10" i="32"/>
  <c r="R4" i="32"/>
  <c r="L4" i="32"/>
  <c r="L10" i="46"/>
  <c r="R10" i="46"/>
  <c r="L6" i="32"/>
  <c r="R6" i="32"/>
  <c r="R7" i="45"/>
  <c r="L7" i="45"/>
  <c r="L4" i="29"/>
  <c r="R4" i="29"/>
  <c r="R7" i="53"/>
  <c r="L7" i="53"/>
  <c r="R9" i="51"/>
  <c r="L9" i="51"/>
  <c r="L5" i="41"/>
  <c r="R5" i="41"/>
  <c r="L5" i="55"/>
  <c r="R5" i="55"/>
  <c r="L9" i="30"/>
  <c r="R9" i="30"/>
  <c r="L5" i="47"/>
  <c r="R5" i="47"/>
  <c r="L4" i="35"/>
  <c r="R4" i="35"/>
  <c r="R4" i="52"/>
  <c r="L4" i="52"/>
  <c r="R9" i="39"/>
  <c r="L9" i="39"/>
  <c r="L10" i="43"/>
  <c r="R10" i="43"/>
  <c r="L7" i="37"/>
  <c r="R7" i="37"/>
  <c r="L11" i="47"/>
  <c r="R11" i="47"/>
  <c r="L9" i="38"/>
  <c r="R9" i="38"/>
  <c r="R8" i="31"/>
  <c r="L8" i="31"/>
  <c r="R5" i="40"/>
  <c r="L5" i="40"/>
  <c r="R9" i="29"/>
  <c r="L9" i="29"/>
  <c r="L10" i="55"/>
  <c r="R10" i="55"/>
  <c r="R8" i="41"/>
  <c r="L8" i="41"/>
  <c r="L5" i="35"/>
  <c r="R5" i="35"/>
  <c r="L10" i="15"/>
  <c r="R10" i="15"/>
  <c r="L7" i="41"/>
  <c r="R7" i="41"/>
  <c r="L7" i="54"/>
  <c r="R7" i="54"/>
  <c r="L7" i="57"/>
  <c r="R7" i="57"/>
  <c r="R4" i="48"/>
  <c r="L4" i="48"/>
  <c r="L5" i="33"/>
  <c r="R5" i="33"/>
  <c r="R10" i="51"/>
  <c r="L10" i="51"/>
  <c r="R9" i="31"/>
  <c r="L9" i="31"/>
  <c r="R8" i="39"/>
  <c r="L8" i="39"/>
  <c r="L7" i="56"/>
  <c r="R7" i="56"/>
  <c r="R8" i="55"/>
  <c r="L8" i="55"/>
  <c r="L6" i="37"/>
  <c r="R6" i="37"/>
  <c r="L11" i="32"/>
  <c r="R11" i="32"/>
  <c r="R8" i="53"/>
  <c r="L8" i="53"/>
  <c r="R6" i="38"/>
  <c r="L6" i="38"/>
  <c r="R8" i="49"/>
  <c r="L8" i="49"/>
  <c r="R5" i="54"/>
  <c r="L5" i="54"/>
  <c r="L9" i="45"/>
  <c r="R9" i="45"/>
  <c r="L5" i="52"/>
  <c r="R5" i="52"/>
  <c r="L11" i="35"/>
  <c r="R11" i="35"/>
  <c r="R11" i="15"/>
  <c r="L11" i="15"/>
  <c r="R9" i="52"/>
  <c r="L9" i="52"/>
  <c r="L6" i="34"/>
  <c r="R6" i="34"/>
  <c r="L10" i="35"/>
  <c r="R10" i="35"/>
  <c r="L10" i="34"/>
  <c r="R10" i="34"/>
  <c r="R9" i="49"/>
  <c r="L9" i="49"/>
  <c r="L5" i="31"/>
  <c r="R5" i="31"/>
  <c r="L4" i="49"/>
  <c r="R4" i="49"/>
  <c r="R9" i="37"/>
  <c r="L9" i="37"/>
  <c r="L6" i="54"/>
  <c r="R6" i="54"/>
  <c r="L4" i="55"/>
  <c r="R4" i="55"/>
  <c r="L4" i="43"/>
  <c r="R4" i="43"/>
  <c r="R5" i="38"/>
  <c r="L5" i="38"/>
  <c r="L10" i="49"/>
  <c r="R10" i="49"/>
  <c r="L7" i="38"/>
  <c r="R7" i="38"/>
  <c r="L7" i="32"/>
  <c r="R7" i="32"/>
  <c r="L5" i="49"/>
  <c r="R5" i="49"/>
  <c r="L11" i="43"/>
  <c r="R11" i="43"/>
  <c r="L11" i="40"/>
  <c r="R11" i="40"/>
  <c r="R5" i="34"/>
  <c r="L5" i="34"/>
  <c r="L5" i="37"/>
  <c r="R5" i="37"/>
  <c r="L7" i="30"/>
  <c r="R7" i="30"/>
  <c r="L8" i="50"/>
  <c r="R8" i="50"/>
  <c r="L10" i="29"/>
  <c r="R10" i="29"/>
  <c r="L4" i="53"/>
  <c r="R4" i="53"/>
  <c r="L6" i="49"/>
  <c r="R6" i="49"/>
</calcChain>
</file>

<file path=xl/sharedStrings.xml><?xml version="1.0" encoding="utf-8"?>
<sst xmlns="http://schemas.openxmlformats.org/spreadsheetml/2006/main" count="2142" uniqueCount="1093">
  <si>
    <t>Thématiques</t>
  </si>
  <si>
    <t>Design, innovation et créativité</t>
  </si>
  <si>
    <t>Les objets et systèmes techniques et les changements induits dans la société</t>
  </si>
  <si>
    <t>La modélisation et la simulation des objets et systèmes techniques</t>
  </si>
  <si>
    <t>L’informatique et la programmation</t>
  </si>
  <si>
    <t>Repère séquence</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</si>
  <si>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</si>
  <si>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</si>
  <si>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</si>
  <si>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</si>
  <si>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</si>
  <si>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</si>
  <si>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</si>
  <si>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</si>
  <si>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</si>
  <si>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</si>
  <si>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</si>
  <si>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</si>
  <si>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</si>
  <si>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</si>
  <si>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</si>
  <si>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</si>
  <si>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</si>
  <si>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</si>
  <si>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</si>
  <si>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</si>
  <si>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</si>
  <si>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</si>
  <si>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</si>
  <si>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</si>
  <si>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</si>
  <si>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</si>
  <si>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</si>
  <si>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</si>
  <si>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</si>
  <si>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</si>
  <si>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Analyser le fonctionnement et la structure d’un objet, identifier les entrées et sorties.</t>
  </si>
  <si>
    <t>Analyser le comportement attendu d’un système réel et décomposer le problème posé en sous-problèmes afin de structurer un programme de commande.</t>
  </si>
  <si>
    <t>Écrire, mettre au point (tester, corriger) et exécuter un programme commandant un système réel et vérifier le comportement attendu.</t>
  </si>
  <si>
    <t>Utiliser une modélisation pour comprendre, formaliser, partager, construire, investiguer, prouver.</t>
  </si>
  <si>
    <t>Comparer et commenter les évolutions des objets en articulant différents points de vue : fonctionnel, structurel, environnemental, technique, scientifique, social, historique, économique.</t>
  </si>
  <si>
    <t>Élaborer un document qui synthétise ces comparaisons et ces commentaires.</t>
  </si>
  <si>
    <t>Thème de séquence</t>
  </si>
  <si>
    <t>Pratiquer des démarches scientifiques et technologiques</t>
  </si>
  <si>
    <t xml:space="preserve">Mesurer des grandeurs de manière directe ou indirecte. </t>
  </si>
  <si>
    <t>Concevoir, créer, réaliser</t>
  </si>
  <si>
    <t>S’approprier des outils et des méthodes</t>
  </si>
  <si>
    <t>Présenter à l’oral et à l’aide de supports numériques multimédia des solutions techniques au moment des revues de projet.</t>
  </si>
  <si>
    <t xml:space="preserve">Pratiquer des langages </t>
  </si>
  <si>
    <t>Mobiliser des outils numériques</t>
  </si>
  <si>
    <t>Organiser, structurer et stocker des ressources numériques.</t>
  </si>
  <si>
    <t>Adopter un comportement éthique et responsable</t>
  </si>
  <si>
    <t>Se situer dans l’espace et dans le temps</t>
  </si>
  <si>
    <t xml:space="preserve">Relier les évolutions technologiques aux inventions et innovations qui marquent des ruptures dans les solutions techniques. </t>
  </si>
  <si>
    <t>Regrouper des objets en familles et lignées.</t>
  </si>
  <si>
    <t>Compétences</t>
  </si>
  <si>
    <t>Organisation d’un groupe de projet, rôle des participants, planning, revue de projets.</t>
  </si>
  <si>
    <t>Arborescence.</t>
  </si>
  <si>
    <t>Prototypage rapide de structures et de circuits de commande à partir de cartes standard.</t>
  </si>
  <si>
    <t>Les règles d’un usage raisonné des objets communicants respectant la propriété intellectuelle et l’intégrité d’autrui.</t>
  </si>
  <si>
    <t>Outils numériques de description des objets techniques.</t>
  </si>
  <si>
    <t>Respecter une procédure de travail garantissant un résultat en respectant les règles de sécurité et d’utilisation des outils mis à disposition.</t>
  </si>
  <si>
    <t>Analyse fonctionnelle systémique.</t>
  </si>
  <si>
    <t>Outils de description d’un fonctionnement, d’une structure et d’un comportement.</t>
  </si>
  <si>
    <t>Notions d’écarts entre les attentes fixées par le cahier des charges et les résultats de l’expérimentation.</t>
  </si>
  <si>
    <t>Interpréter des résultats expérimentaux, en tirer une conclusion et la communiquer en argumentant.</t>
  </si>
  <si>
    <t>Notions d’écarts entre les attentes fixées par le cahier des charges et les résultats de la simulation.</t>
  </si>
  <si>
    <t>Info</t>
  </si>
  <si>
    <t>8) Acquérir et transmettre des informations ou des données</t>
  </si>
  <si>
    <t>Nombre de compétences développées</t>
  </si>
  <si>
    <t>Présentation de la séquence</t>
  </si>
  <si>
    <t>Thématiques du programme</t>
  </si>
  <si>
    <t>Situation déclenchante possible</t>
  </si>
  <si>
    <t>Positionnement dans le cycle 4</t>
  </si>
  <si>
    <t>Proposition de déroulé</t>
  </si>
  <si>
    <t>Séance 1</t>
  </si>
  <si>
    <t>Séance 2</t>
  </si>
  <si>
    <t>Séance 3</t>
  </si>
  <si>
    <t>Question directrice</t>
  </si>
  <si>
    <t>Activités</t>
  </si>
  <si>
    <t>Conclusion / bilan</t>
  </si>
  <si>
    <t>Démarche pédagogique</t>
  </si>
  <si>
    <t>Capteur, actionneur, interface.</t>
  </si>
  <si>
    <t>IP.2.3.6</t>
  </si>
  <si>
    <t>IP.2.3.5</t>
  </si>
  <si>
    <t>IP.2.3.4</t>
  </si>
  <si>
    <t>IP.2.3.3</t>
  </si>
  <si>
    <t>IP.2.3.2</t>
  </si>
  <si>
    <t>IP.2.3.1</t>
  </si>
  <si>
    <t>Écrire un programme dans lequel des actions sont déclenchées par des événements extérieurs.</t>
  </si>
  <si>
    <t>IP.2.3</t>
  </si>
  <si>
    <t>IP.2.2</t>
  </si>
  <si>
    <t>IP.2.1</t>
  </si>
  <si>
    <t>Écrire, mettre au point et exécuter un programme</t>
  </si>
  <si>
    <t>IP.2</t>
  </si>
  <si>
    <t>Notion de protocole, d'organisation de protocoles en couche, d'algorithme de routage, Internet.</t>
  </si>
  <si>
    <t>IP.1.1.2</t>
  </si>
  <si>
    <t>IP.1.1.1</t>
  </si>
  <si>
    <t>Comprendre le fonctionnement d’un réseau informatique</t>
  </si>
  <si>
    <t>IP.1</t>
  </si>
  <si>
    <t xml:space="preserve">Connaissances </t>
  </si>
  <si>
    <t>Écrire, mettre au point et exécuter un programme.</t>
  </si>
  <si>
    <t>Comprendre le fonctionnement d’un réseau informatique.</t>
  </si>
  <si>
    <t>Attendus de fin de cycle</t>
  </si>
  <si>
    <t>Simuler numériquement la structure et/ou le comportement d’un objet. Interpréter le comportement de l’objet technique et le communiquer en argumentant.</t>
  </si>
  <si>
    <t>MSOST.2.2</t>
  </si>
  <si>
    <t>MSOST.2.1.1</t>
  </si>
  <si>
    <t>MSOST.2.1</t>
  </si>
  <si>
    <t>Utiliser une modélisation et simuler le comportement d’un objet</t>
  </si>
  <si>
    <t>MSOST.2</t>
  </si>
  <si>
    <t>MSOST.1.7.1</t>
  </si>
  <si>
    <t>MSOST.1.7</t>
  </si>
  <si>
    <t>Nature d’une information : logique ou analogique.</t>
  </si>
  <si>
    <t>MSOST.1.6.4</t>
  </si>
  <si>
    <t>MSOST.1.6.3</t>
  </si>
  <si>
    <t>MSOST.1.6.2</t>
  </si>
  <si>
    <t>MSOST.1.6.1</t>
  </si>
  <si>
    <t>MSOST.1.6</t>
  </si>
  <si>
    <t>MSOST.1.5.1</t>
  </si>
  <si>
    <t>Décrire, en utilisant les outils et langages de descriptions adaptés, le fonctionnement, la structure et le comportement des objets.</t>
  </si>
  <si>
    <t>MSOST.1.5</t>
  </si>
  <si>
    <t>Chaîne d’information.</t>
  </si>
  <si>
    <t>MSOST.1.4.4</t>
  </si>
  <si>
    <t>Chaîne d’énergie.</t>
  </si>
  <si>
    <t>MSOST.1.4.3</t>
  </si>
  <si>
    <t>MSOST.1.4.2</t>
  </si>
  <si>
    <t>MSOST.1.4.1</t>
  </si>
  <si>
    <t>Identifier le(s) matériau(x), les flux d’énergie et d’information sur un objet et décrire les transformations qui s’opèrent.</t>
  </si>
  <si>
    <t>MSOST.1.4</t>
  </si>
  <si>
    <t>MSOST.1.3.4</t>
  </si>
  <si>
    <t>MSOST.1.3.3</t>
  </si>
  <si>
    <t>MSOST.1.3.2</t>
  </si>
  <si>
    <t>MSOST.1.3.1</t>
  </si>
  <si>
    <t>MSOST.1.3</t>
  </si>
  <si>
    <t>MSOST.1.2.1</t>
  </si>
  <si>
    <t>Associer des solutions techniques à des fonctions.</t>
  </si>
  <si>
    <t>MSOST.1.2</t>
  </si>
  <si>
    <t>Ergonomie.</t>
  </si>
  <si>
    <t>MSOST.1.1.2</t>
  </si>
  <si>
    <t>MSOST.1.1.1</t>
  </si>
  <si>
    <t>MSOST.1.1</t>
  </si>
  <si>
    <t>Analyser le fonctionnement et la structure d’un objet</t>
  </si>
  <si>
    <t>MSOST.1</t>
  </si>
  <si>
    <t>Utiliser une modélisation et simuler le comportement d’un objet.</t>
  </si>
  <si>
    <t>Analyser le fonctionnement et la structure d’un objet.</t>
  </si>
  <si>
    <t xml:space="preserve">La modélisation et la simulation des objets et systèmes techniques </t>
  </si>
  <si>
    <t>OTSCIS.2.2.1</t>
  </si>
  <si>
    <t>Lire, utiliser et produire, à l’aide d’outils de représentation numérique, des choix de solutions sous forme de dessins ou de schémas.</t>
  </si>
  <si>
    <t>OTSCIS.2.2</t>
  </si>
  <si>
    <t>Notion d’algorithme.</t>
  </si>
  <si>
    <t>OTSCIS.2.1.4</t>
  </si>
  <si>
    <t>OTSCIS.2.1.3</t>
  </si>
  <si>
    <t>OTSCIS.2.1.2</t>
  </si>
  <si>
    <t>OTSCIS.2.1.1</t>
  </si>
  <si>
    <t xml:space="preserve">Exprimer sa pensée à l’aide d’outils de description adaptés : croquis, schémas, graphes, diagrammes, tableaux. </t>
  </si>
  <si>
    <t>OTSCIS.2.1</t>
  </si>
  <si>
    <t>Exprimer sa pensée à l’aide d’outils de description adaptés</t>
  </si>
  <si>
    <t>OTSCIS.2</t>
  </si>
  <si>
    <t>Charte graphique.</t>
  </si>
  <si>
    <t>OTSCIS.1.4.2</t>
  </si>
  <si>
    <t>Outils numériques de présentation.</t>
  </si>
  <si>
    <t>OTSCIS.1.4.1</t>
  </si>
  <si>
    <t>OTSCIS.1.4</t>
  </si>
  <si>
    <t>OTSCIS.1.3</t>
  </si>
  <si>
    <t>OTSCIS.1.2</t>
  </si>
  <si>
    <t>OTSCIS.1.1.4</t>
  </si>
  <si>
    <t>OTSCIS.1.1.3</t>
  </si>
  <si>
    <t>CT 7.2</t>
  </si>
  <si>
    <t>OTSCIS.1.1.2</t>
  </si>
  <si>
    <t>OTSCIS.1.1</t>
  </si>
  <si>
    <t>CT 7.1</t>
  </si>
  <si>
    <t>OTSCIS.1.1.1</t>
  </si>
  <si>
    <t>5 - les représentations du monde et l'activité humaine</t>
  </si>
  <si>
    <t>Comparer et commenter les évolutions des objets et systèmes</t>
  </si>
  <si>
    <t>OTSCIS.1</t>
  </si>
  <si>
    <t>CT 6.3</t>
  </si>
  <si>
    <t>CT 6.2</t>
  </si>
  <si>
    <t>Développer les bonnes pratiques de l’usage des objets communicants.</t>
  </si>
  <si>
    <t>CT 6.1</t>
  </si>
  <si>
    <t>Exprimer sa pensée à l’aide d’outils de description adaptés. </t>
  </si>
  <si>
    <t>3 - la formation de la personne et du citoyen</t>
  </si>
  <si>
    <t>Comparer et commenter les évolutions des objets et systèmes.</t>
  </si>
  <si>
    <t>CT 5.5</t>
  </si>
  <si>
    <t>CT 5.4</t>
  </si>
  <si>
    <t>Les objets techniques, les services et les changements induits dans la société</t>
  </si>
  <si>
    <t>CT 5.3</t>
  </si>
  <si>
    <t>DIC.1.6</t>
  </si>
  <si>
    <t>CT 5.2</t>
  </si>
  <si>
    <t>CT 5.1</t>
  </si>
  <si>
    <t>DIC.2.1.1</t>
  </si>
  <si>
    <t>DIC.2.1</t>
  </si>
  <si>
    <t>2 - les méthodes et outils pour apprendre</t>
  </si>
  <si>
    <t>Réaliser, de manière collaborative, le prototype d’un objet communicant</t>
  </si>
  <si>
    <t>DIC.2</t>
  </si>
  <si>
    <t>CT 4.2</t>
  </si>
  <si>
    <t>CT 4.1</t>
  </si>
  <si>
    <t>DIC.1.7.1</t>
  </si>
  <si>
    <t>DIC.1.7</t>
  </si>
  <si>
    <t>1 - les langages pour penser et communiquer</t>
  </si>
  <si>
    <t>DIC.1.6.1</t>
  </si>
  <si>
    <t>CT 3.3</t>
  </si>
  <si>
    <t>Objets connectés.</t>
  </si>
  <si>
    <t>DIC.1.5.6</t>
  </si>
  <si>
    <t>DIC.1.5</t>
  </si>
  <si>
    <t>CT 3.2</t>
  </si>
  <si>
    <t>DIC.1.5.5</t>
  </si>
  <si>
    <t>CT 3.1</t>
  </si>
  <si>
    <t>DIC.1.5.4</t>
  </si>
  <si>
    <t>DIC.1.5.3</t>
  </si>
  <si>
    <t>CT 2.7</t>
  </si>
  <si>
    <t>DIC.1.5.2</t>
  </si>
  <si>
    <t>CT 2.6</t>
  </si>
  <si>
    <t>DIC.1.5.1</t>
  </si>
  <si>
    <t>Imaginer des solutions pour produire des objets et des éléments de programmes informatiques en réponse au besoin.</t>
  </si>
  <si>
    <t>CT 2.5</t>
  </si>
  <si>
    <t>DIC.1.4.1</t>
  </si>
  <si>
    <t>Participer à l’organisation de projets, la définition des rôles, la planification (se projeter et anticiper) et aux revues de projet.</t>
  </si>
  <si>
    <t>DIC.1.4</t>
  </si>
  <si>
    <t>CT 2.4</t>
  </si>
  <si>
    <t>DIC.1.3.2</t>
  </si>
  <si>
    <t>DIC.1.2</t>
  </si>
  <si>
    <t>CT 2.3</t>
  </si>
  <si>
    <t>DIC.1.3.1</t>
  </si>
  <si>
    <t>DIC.1.3</t>
  </si>
  <si>
    <t>CT 2.2</t>
  </si>
  <si>
    <t>DIC.1.2.1</t>
  </si>
  <si>
    <t>DIC.1.1       DIC.1.2</t>
  </si>
  <si>
    <t>CT 2.1</t>
  </si>
  <si>
    <t>DIC.1.1.1</t>
  </si>
  <si>
    <t>DIC.1.1</t>
  </si>
  <si>
    <t>4 - les systèmes naturels et les systèmes techniques</t>
  </si>
  <si>
    <t>Imaginer des solutions en réponse aux besoins, matérialiser une idée en intégrant une dimension design</t>
  </si>
  <si>
    <t>DIC.1</t>
  </si>
  <si>
    <t>CT 1.4</t>
  </si>
  <si>
    <t>CT 1.3</t>
  </si>
  <si>
    <t>Réaliser, de manière collaborative, le prototype d’un objet communicant.</t>
  </si>
  <si>
    <t>CT 1.2</t>
  </si>
  <si>
    <t>Imaginer des solutions en réponse aux besoins, matérialiser des idées en intégrant une dimension design.</t>
  </si>
  <si>
    <t xml:space="preserve">DIC.1.3 </t>
  </si>
  <si>
    <t>CT 1.1</t>
  </si>
  <si>
    <t>Modélisation</t>
  </si>
  <si>
    <t>Design</t>
  </si>
  <si>
    <t>Compétences du programme par thématique</t>
  </si>
  <si>
    <t xml:space="preserve">Compétences travaillées </t>
  </si>
  <si>
    <t>Domaines du socle</t>
  </si>
  <si>
    <t>Compétences travaillées</t>
  </si>
  <si>
    <t xml:space="preserve">DIC </t>
  </si>
  <si>
    <t>OTSCIS</t>
  </si>
  <si>
    <t>MSOST</t>
  </si>
  <si>
    <t>IP</t>
  </si>
  <si>
    <t>→</t>
  </si>
  <si>
    <t>Répartition sur le cycle</t>
  </si>
  <si>
    <t>Compétences spécifiques au programme de technologie</t>
  </si>
  <si>
    <t>Repères de progressivité</t>
  </si>
  <si>
    <r>
      <t>S’agissant des activités de projet, la conception doit être introduite dès la classe de 5</t>
    </r>
    <r>
      <rPr>
        <vertAlign val="superscript"/>
        <sz val="10"/>
        <color rgb="FF000000"/>
        <rFont val="Calibri"/>
        <family val="2"/>
      </rPr>
      <t>ème</t>
    </r>
    <r>
      <rPr>
        <sz val="10"/>
        <color rgb="FF000000"/>
        <rFont val="Calibri"/>
        <family val="2"/>
      </rPr>
      <t>, mais de façon progressive et modeste sur des projets simples. Des projets complets (conception, réalisation, validation) sont attendus en classe de 3</t>
    </r>
    <r>
      <rPr>
        <vertAlign val="superscript"/>
        <sz val="10"/>
        <color rgb="FF000000"/>
        <rFont val="Calibri"/>
        <family val="2"/>
      </rPr>
      <t>ème</t>
    </r>
    <r>
      <rPr>
        <sz val="10"/>
        <color rgb="FF000000"/>
        <rFont val="Calibri"/>
        <family val="2"/>
      </rPr>
      <t>.</t>
    </r>
  </si>
  <si>
    <t>Cette thématique a vocation à conduire les élèves à comparer et analyser les objets et systèmes techniques. Considérant que la technologie n’est pas extérieure à la société, il s’agit de nouer des liens avec le monde social. C’est à l’occasion de croisements disciplinaires et en traitant de questions d’actualité que cette thématique devient « matière » à relier et à contextualiser. La notion de respect des usages des objets communicants inclut le respect de la propriété intellectuelle dans le cadre de productions originales et personnelles. Elle interroge les élèves sur le respect dû à chaque individu dans et en dehors de la classe.</t>
  </si>
  <si>
    <t xml:space="preserve">Un modèle numérique est une représentation virtuelle d’un objet technique, réalisée en vue de valider des éléments de solutions préalablement imaginés ou d’en étudier certains aspects. Il ne s’agit pas « d’apprendre des modèles » mais d’apprendre à utiliser des modèles, voire à créer un modèle géométrique.
Dans un premier temps, les activités de modélisation seront conduites sur des objets techniques connus des élèves. On privilégiera tout d’abord les modèles à valeur explicative puis les modèles pour construire.
En fin de cycle, l’accent sera mis sur les hypothèses retenues pour utiliser une modélisation de comportement fournie et sur la nécessité de prendre en compte ces hypothèses pour interpréter les résultats de la simulation. Il sera pertinent de montrer l’influence d’un ou deux paramètres sur les résultats obtenus afin d’initier une réflexion sur la validité des résultats.
</t>
  </si>
  <si>
    <t>Repères de progressivité :</t>
  </si>
  <si>
    <t>x</t>
  </si>
  <si>
    <t>Chronologie dans la progression</t>
  </si>
  <si>
    <t xml:space="preserve">Progression du cycle </t>
  </si>
  <si>
    <t>13) Thème libre</t>
  </si>
  <si>
    <t>TECHNOLOGIE</t>
  </si>
  <si>
    <t>Professeurs de technologie</t>
  </si>
  <si>
    <t>Nb laboratoires</t>
  </si>
  <si>
    <t>oui/non</t>
  </si>
  <si>
    <t xml:space="preserve">Ilots </t>
  </si>
  <si>
    <t>Compétence(s) travaillées</t>
  </si>
  <si>
    <t>Axes du projet d'établissement visés par la discipline</t>
  </si>
  <si>
    <t>Nom</t>
  </si>
  <si>
    <t>Segpa</t>
  </si>
  <si>
    <t>Prépa-pro</t>
  </si>
  <si>
    <t>Contexte de l'établissement</t>
  </si>
  <si>
    <t xml:space="preserve">Axe 1 </t>
  </si>
  <si>
    <t>REP (oui/non)</t>
  </si>
  <si>
    <t>Autre</t>
  </si>
  <si>
    <t>Académie de ………………………</t>
  </si>
  <si>
    <t>Nb heures</t>
  </si>
  <si>
    <t>Présentation des onglets</t>
  </si>
  <si>
    <t>Ce document à destination de l'équipe pédagogique de technologie est un outil d'aide à l'élaboration d'une progression pédagogique pour les 3 années du cycle 4.</t>
  </si>
  <si>
    <t xml:space="preserve">Programme </t>
  </si>
  <si>
    <t xml:space="preserve"> Imaginer, synthétiser, formaliser et respecter une procédure, un protocole. </t>
  </si>
  <si>
    <t xml:space="preserve">Rechercher des solutions techniques à un problème posé, expliciter ses choix et les communiquer en argumentant. </t>
  </si>
  <si>
    <t>Identifier un besoin et énoncer un problème technique, identifier les conditions, contraintes (normes et règlements) et ressources correspondantes.</t>
  </si>
  <si>
    <t>Participer à l’organisation et au déroulement de projets.</t>
  </si>
  <si>
    <t>Identifier le(s) matériau(x), les flux d’énergie et d’information dans le cadre d’une production technique sur un objet et décrire les transformations qui s’opèrent.</t>
  </si>
  <si>
    <t>S’approprier un cahier des charges.</t>
  </si>
  <si>
    <t>Imaginer des solutions en réponse au besoin.</t>
  </si>
  <si>
    <t>Réaliser, de manière collaborative, le prototype de tout ou partie d’un objet pour valider une solution.</t>
  </si>
  <si>
    <t>Imaginer, concevoir et programmer des applications informatiques nomades.</t>
  </si>
  <si>
    <t>Exprimer sa pensée à l’aide d’outils de description adaptés : croquis, schémas, graphes, diagrammes, tableaux (représentations non normées).</t>
  </si>
  <si>
    <t>Traduire, à l’aide d’outils de représentation numérique, des choix de solutions sous forme de croquis, de dessins ou de schémas.</t>
  </si>
  <si>
    <t>Décrire, en utilisant les outils et langages de descriptions adaptés, la structure et le comportement des objets.</t>
  </si>
  <si>
    <t>Appliquer les principes élémentaires de l’algorithmique et du codage à la résolution d’un problème simple.</t>
  </si>
  <si>
    <t>Simuler numériquement la structure et/ou le comportement d’un objet.</t>
  </si>
  <si>
    <t>Lire, utiliser et produire des représentations numériques d’objets.</t>
  </si>
  <si>
    <t>Piloter un système connecté localement ou à distance.</t>
  </si>
  <si>
    <t>Modifier ou paramétrer le fonctionnement d’un objet communicant.</t>
  </si>
  <si>
    <t>Analyser l’impact environnemental d’un objet et de ses constituants.</t>
  </si>
  <si>
    <t>Nombre de séquences où la compétence est travaillée</t>
  </si>
  <si>
    <t>Problématiques proposées                       Cycle 4</t>
  </si>
  <si>
    <t>Problématiques / compétences                                     Cycle 4</t>
  </si>
  <si>
    <t>TECHNOLOGIE - programme 2016 - Cycle 4</t>
  </si>
  <si>
    <t>Problématiques-compétences</t>
  </si>
  <si>
    <t>Test et validation</t>
  </si>
  <si>
    <t>Réalisation</t>
  </si>
  <si>
    <t>Recherches de solutions</t>
  </si>
  <si>
    <t>Réalisation - test et validation</t>
  </si>
  <si>
    <t>Progression-cycle 4</t>
  </si>
  <si>
    <t>(exemple une problématique Sx suivie de 2 à 4 séquences de projet)</t>
  </si>
  <si>
    <t xml:space="preserve">Méthodologie </t>
  </si>
  <si>
    <t>PROGRESSION PÉDAGOGIQUE Cycle 4</t>
  </si>
  <si>
    <t>Années 2016 -2019</t>
  </si>
  <si>
    <t>Axe 2</t>
  </si>
  <si>
    <t>…</t>
  </si>
  <si>
    <t>Durée</t>
  </si>
  <si>
    <t>Niveau</t>
  </si>
  <si>
    <t>Niveau de classe</t>
  </si>
  <si>
    <t>Discipline(s) associée ?</t>
  </si>
  <si>
    <t>Programme</t>
  </si>
  <si>
    <t>Lien avec les enseignements pratiques interdisciplinaires (EPI)</t>
  </si>
  <si>
    <t>La plage N-Q/1-87 rappelle les repères de progressivité.</t>
  </si>
  <si>
    <t>Pour créer une progression pédagogique au cycle 4 :</t>
  </si>
  <si>
    <r>
      <t>6</t>
    </r>
    <r>
      <rPr>
        <vertAlign val="superscript"/>
        <sz val="11"/>
        <color rgb="FF000000"/>
        <rFont val="Calibri"/>
        <family val="2"/>
      </rPr>
      <t>e</t>
    </r>
    <r>
      <rPr>
        <sz val="11"/>
        <color rgb="FF000000"/>
        <rFont val="Calibri"/>
        <family val="2"/>
      </rPr>
      <t xml:space="preserve"> </t>
    </r>
  </si>
  <si>
    <r>
      <t>5</t>
    </r>
    <r>
      <rPr>
        <vertAlign val="superscript"/>
        <sz val="11"/>
        <color rgb="FF000000"/>
        <rFont val="Calibri"/>
        <family val="2"/>
      </rPr>
      <t>e</t>
    </r>
  </si>
  <si>
    <r>
      <t>4</t>
    </r>
    <r>
      <rPr>
        <vertAlign val="superscript"/>
        <sz val="11"/>
        <color rgb="FF000000"/>
        <rFont val="Calibri"/>
        <family val="2"/>
      </rPr>
      <t>e</t>
    </r>
  </si>
  <si>
    <r>
      <t>3</t>
    </r>
    <r>
      <rPr>
        <vertAlign val="superscript"/>
        <sz val="11"/>
        <color rgb="FF000000"/>
        <rFont val="Calibri"/>
        <family val="2"/>
      </rPr>
      <t>e</t>
    </r>
  </si>
  <si>
    <t>Nom - Prénom</t>
  </si>
  <si>
    <t>Oui/non</t>
  </si>
  <si>
    <t>Discipline(s) associée(s)</t>
  </si>
  <si>
    <t>Discipline(s) associée(s) ?</t>
  </si>
  <si>
    <t>Identifier les conditions, contraintes (normes et règlements) et ressources correspondantes, qualifier et quantifier simplement les performances d’un objet technique existant ou à créer.</t>
  </si>
  <si>
    <r>
      <t>En 5</t>
    </r>
    <r>
      <rPr>
        <vertAlign val="superscript"/>
        <sz val="11"/>
        <color rgb="FF000000"/>
        <rFont val="Calibri"/>
        <family val="2"/>
      </rPr>
      <t>e</t>
    </r>
    <r>
      <rPr>
        <sz val="11"/>
        <color rgb="FF000000"/>
        <rFont val="Calibri"/>
        <family val="2"/>
      </rPr>
      <t xml:space="preserve"> : traitement, mise au point et exécution de programmes simples avec un nombre limité de variables d’entrée et de sortie, développement de programmes avec des boucles itératives. </t>
    </r>
  </si>
  <si>
    <r>
      <t>En 4</t>
    </r>
    <r>
      <rPr>
        <vertAlign val="superscript"/>
        <sz val="11"/>
        <color rgb="FF000000"/>
        <rFont val="Calibri"/>
        <family val="2"/>
      </rPr>
      <t>e</t>
    </r>
    <r>
      <rPr>
        <sz val="11"/>
        <color rgb="FF000000"/>
        <rFont val="Calibri"/>
        <family val="2"/>
      </rPr>
      <t> : traitement, mise au point et exécution de programmes avec introduction de plusieurs variables d’entrée et de sortie.</t>
    </r>
  </si>
  <si>
    <r>
      <t>En 3</t>
    </r>
    <r>
      <rPr>
        <vertAlign val="superscript"/>
        <sz val="11"/>
        <color rgb="FF000000"/>
        <rFont val="Calibri"/>
        <family val="2"/>
      </rPr>
      <t>e</t>
    </r>
    <r>
      <rPr>
        <sz val="11"/>
        <color rgb="FF000000"/>
        <rFont val="Calibri"/>
        <family val="2"/>
      </rPr>
      <t> : introduction du comptage et de plusieurs boucles conditionnelles imbriquées, décomposition en plusieurs sous-problèmes.</t>
    </r>
  </si>
  <si>
    <t xml:space="preserve">Imaginer, synthétiser, formaliser et respecter une procédure, un protocole. </t>
  </si>
  <si>
    <t xml:space="preserve"> Mesurer des grandeurs de manière directe ou indirecte. </t>
  </si>
  <si>
    <t xml:space="preserve"> Identifier le(s) matériau(x), les flux d’énergie et d’information dans le cadre d’une production technique sur un objet et décrire les transformations qui s’opèrent.</t>
  </si>
  <si>
    <t xml:space="preserve"> S’approprier un cahier des charges.</t>
  </si>
  <si>
    <t xml:space="preserve"> Imaginer des solutions en réponse au besoin.</t>
  </si>
  <si>
    <t xml:space="preserve"> Imaginer, concevoir et programmer des applications informatiques nomades.</t>
  </si>
  <si>
    <t xml:space="preserve">Ressources </t>
  </si>
  <si>
    <t>CS 5.6</t>
  </si>
  <si>
    <t>CS 5.7</t>
  </si>
  <si>
    <t>CS 1.5</t>
  </si>
  <si>
    <t>CS 1.6</t>
  </si>
  <si>
    <t>CS 1.7</t>
  </si>
  <si>
    <t>CS 1.8</t>
  </si>
  <si>
    <t>Les compétences suivantes, spécifiques au programme de technologie, ne sont pas citées dans le tableau des compétences travaillées mais elles permettent néanmoins de travailler certaines compétences du socle commun.</t>
  </si>
  <si>
    <t>Nombre d'itérations de la compétence</t>
  </si>
  <si>
    <t>Connaissances</t>
  </si>
  <si>
    <t xml:space="preserve">Représentation fonctionnelle des systèmes. </t>
  </si>
  <si>
    <t xml:space="preserve">Imaginer, synthétiser et formaliser une procédure, un protocole. </t>
  </si>
  <si>
    <t xml:space="preserve">Besoin, contraintes, normalisation. </t>
  </si>
  <si>
    <t xml:space="preserve">Principaux éléments d’un cahier des charges. </t>
  </si>
  <si>
    <t xml:space="preserve">Outils numériques de présentation. </t>
  </si>
  <si>
    <t xml:space="preserve">Design. </t>
  </si>
  <si>
    <t xml:space="preserve">Innovation et créativité. </t>
  </si>
  <si>
    <t xml:space="preserve">Veille. </t>
  </si>
  <si>
    <t xml:space="preserve">Représentation de solutions (croquis, schémas, algorithmes). </t>
  </si>
  <si>
    <t xml:space="preserve">L’évolution des objets. </t>
  </si>
  <si>
    <t xml:space="preserve">Impacts sociétaux et environnementaux dus aux objets. </t>
  </si>
  <si>
    <t xml:space="preserve">Cycle de vie. </t>
  </si>
  <si>
    <t xml:space="preserve">Croquis à main levée. </t>
  </si>
  <si>
    <t xml:space="preserve">Différents schémas. </t>
  </si>
  <si>
    <t xml:space="preserve">Carte heuristique. </t>
  </si>
  <si>
    <t xml:space="preserve">Procédures, protocoles. </t>
  </si>
  <si>
    <t xml:space="preserve">Structure des systèmes. </t>
  </si>
  <si>
    <t xml:space="preserve">Familles de matériaux avec leurs principales caractéristiques. </t>
  </si>
  <si>
    <t xml:space="preserve">Sources d’énergies. </t>
  </si>
  <si>
    <t xml:space="preserve">Chaîne d’énergie. </t>
  </si>
  <si>
    <t xml:space="preserve">Instruments de mesure usuels. </t>
  </si>
  <si>
    <t xml:space="preserve">Principe de fonctionnement d’un capteur, d’un codeur, d’un détecteur. </t>
  </si>
  <si>
    <t xml:space="preserve">Nature du signal : analogique ou numérique. </t>
  </si>
  <si>
    <t xml:space="preserve">Outils de description d’un fonctionnement, d’une structure et d’un comportement. </t>
  </si>
  <si>
    <t xml:space="preserve">Composants d'un réseau, architecture d'un réseau local, moyens de connexion d’un moyen informatique. </t>
  </si>
  <si>
    <t xml:space="preserve">Notions d’algorithme et de programme. </t>
  </si>
  <si>
    <t xml:space="preserve">Notion de variable informatique. </t>
  </si>
  <si>
    <t xml:space="preserve">Déclenchement d'une action par un événement, séquences d'instructions, boucles, instructions conditionnelles. </t>
  </si>
  <si>
    <t xml:space="preserve">Systèmes embarqués. </t>
  </si>
  <si>
    <t xml:space="preserve">Forme et transmission du signal. </t>
  </si>
  <si>
    <t xml:space="preserve">Problématique </t>
  </si>
  <si>
    <t>Éléments pour la synthèse de la séquence (objectifs)</t>
  </si>
  <si>
    <t>Piste d'évaluation</t>
  </si>
  <si>
    <t xml:space="preserve">Réalité augmentée. </t>
  </si>
  <si>
    <t>MSOST.2.2.1</t>
  </si>
  <si>
    <t>IP.1.1</t>
  </si>
  <si>
    <t>Comprendre le fonctionnement d'un réseau informatique</t>
  </si>
  <si>
    <t>Liens possibles avec les EPI ou les parcours (Avenir, Citoyen, PEAC)</t>
  </si>
  <si>
    <t>organisées en 7 parties, CT1.1 à CT7.2 (colonne B)</t>
  </si>
  <si>
    <t>Connaissances associées aux compétences</t>
  </si>
  <si>
    <t>12) Thème libre</t>
  </si>
  <si>
    <t>Problématique 1 ?</t>
  </si>
  <si>
    <t>Séquences en attente de placement</t>
  </si>
  <si>
    <t xml:space="preserve">► Mesurer des grandeurs de manière directe ou indirecte. </t>
  </si>
  <si>
    <t xml:space="preserve">► Rechercher des solutions techniques à un problème posé, expliciter ses choix et les communiquer en argumentant. </t>
  </si>
  <si>
    <t xml:space="preserve">► Imaginer, synthétiser, formaliser et respecter une procédure, un protocole. </t>
  </si>
  <si>
    <t>► Identifier le(s) matériau(x), les flux d’énergie et d’information dans le cadre d’une production technique sur un objet et décrire les transformations qui s’opèrent.</t>
  </si>
  <si>
    <t>► S’approprier un cahier des charges.</t>
  </si>
  <si>
    <t>► Associer des solutions techniques à des fonctions.</t>
  </si>
  <si>
    <t>► Imaginer des solutions en réponse au besoin.</t>
  </si>
  <si>
    <t>► Réaliser, de manière collaborative, le prototype de tout ou partie d’un objet pour valider une solution.</t>
  </si>
  <si>
    <t>► Imaginer, concevoir et programmer des applications informatiques nomades.</t>
  </si>
  <si>
    <t>► Exprimer sa pensée à l’aide d’outils de description adaptés : croquis, schémas, graphes, diagrammes, tableaux (représentations non normées).</t>
  </si>
  <si>
    <t>► Traduire, à l’aide d’outils de représentation numérique, des choix de solutions sous forme de croquis, de dessins ou de schémas.</t>
  </si>
  <si>
    <t>► Présenter à l’oral et à l’aide de supports numériques multimédia des solutions techniques au moment des revues de projet.</t>
  </si>
  <si>
    <t>► Décrire, en utilisant les outils et langages de descriptions adaptés, la structure et le comportement des objets.</t>
  </si>
  <si>
    <t>► Appliquer les principes élémentaires de l’algorithmique et du codage à la résolution d’un problème simple.</t>
  </si>
  <si>
    <t>► Analyser l’impact environnemental d’un objet et de ses constituants.</t>
  </si>
  <si>
    <t>► Simuler numériquement la structure et/ou le comportement d’un objet.</t>
  </si>
  <si>
    <t>► Organiser, structurer et stocker des ressources numériques.</t>
  </si>
  <si>
    <t>► Lire, utiliser et produire des représentations numériques d’objets.</t>
  </si>
  <si>
    <t>► Piloter un système connecté localement ou à distance.</t>
  </si>
  <si>
    <t>► Modifier ou paramétrer le fonctionnement d’un objet communicant.</t>
  </si>
  <si>
    <r>
      <rPr>
        <sz val="9"/>
        <color rgb="FF00000A"/>
        <rFont val="Calibri"/>
        <family val="2"/>
      </rPr>
      <t>►</t>
    </r>
    <r>
      <rPr>
        <sz val="8.1"/>
        <color rgb="FF00000A"/>
        <rFont val="Calibri"/>
        <family val="2"/>
      </rPr>
      <t xml:space="preserve"> </t>
    </r>
    <r>
      <rPr>
        <sz val="10"/>
        <color rgb="FF00000A"/>
        <rFont val="Calibri"/>
        <family val="2"/>
      </rPr>
      <t>Participer à l’organisation et au déroulement de projets.</t>
    </r>
  </si>
  <si>
    <r>
      <t>►</t>
    </r>
    <r>
      <rPr>
        <sz val="9"/>
        <color theme="1"/>
        <rFont val="Calibri"/>
        <family val="2"/>
      </rPr>
      <t xml:space="preserve"> </t>
    </r>
    <r>
      <rPr>
        <sz val="10"/>
        <color theme="1"/>
        <rFont val="Calibri"/>
        <family val="2"/>
      </rPr>
      <t>Identifier un besoin et énoncer un problème technique, identifier les conditions, contraintes (normes et règlements) et ressources correspondantes.</t>
    </r>
  </si>
  <si>
    <t>► Regrouper des objets en familles et lignées.</t>
  </si>
  <si>
    <t xml:space="preserve">► Relier les évolutions technologiques aux inventions et innovations qui marquent des ruptures dans les solutions techniques. </t>
  </si>
  <si>
    <t>► Respecter une procédure de travail garantissant un résultat en respectant les règles de sécurité et d’utilisation des outils mis à disposition.</t>
  </si>
  <si>
    <t>► Analyser le fonctionnement et la structure d’un objet, identifier les entrées et sorties.</t>
  </si>
  <si>
    <t>► Interpréter des résultats expérimentaux, en tirer une conclusion et la communiquer en argumentant.</t>
  </si>
  <si>
    <t>► Utiliser une modélisation pour comprendre, formaliser, partager, construire, investiguer, prouver.</t>
  </si>
  <si>
    <t>► Analyser le comportement attendu d’un système réel et décomposer le problème posé en sous-problèmes afin de structurer un programme de commande.</t>
  </si>
  <si>
    <t>Contexte de l'enseignement</t>
  </si>
  <si>
    <t xml:space="preserve">Progression pédagogique technologie cycle 4  </t>
  </si>
  <si>
    <t>NOTICE - PROGRESSION PÉDAGOGIQUE CYCLE 4 - TECHNOLOGIE</t>
  </si>
  <si>
    <t>La plage de cellules D-G/2-36 précise le croisement des compétences travaillées avec celles des thématiques (des infos bulles facilitent la lecture).</t>
  </si>
  <si>
    <t>Cet onglet permet de croiser les problématiques avec les compétences.</t>
  </si>
  <si>
    <t>La colonne A propose une liste non exhaustive de thèmes.</t>
  </si>
  <si>
    <t>La colonne B propose une liste non exhaustive de problématiques.</t>
  </si>
  <si>
    <t>Remarque : un projet commence toujours par une problématique.</t>
  </si>
  <si>
    <t>La colonne E indique automatiquement le nombre de compétences travaillées.</t>
  </si>
  <si>
    <t>La ligne 3 indique automatiquement le nombre de séquences pendant lesquelles la compétence est travaillée.</t>
  </si>
  <si>
    <t>Les colonnes A à G indiquent les compétences du programme.</t>
  </si>
  <si>
    <t>La colonne H précise automatiquement le nombre de fois où la compétence est travaillée sur le cycle.</t>
  </si>
  <si>
    <t>La plage de cellules I-AL/3 indique automatiquement les problématiques choisies.</t>
  </si>
  <si>
    <t>La plage de cellules I-AL/9-46  indique automatiquement les compétences ciblées.</t>
  </si>
  <si>
    <t>La ligne 4 précise la chronologie des séquences sur le cycle.</t>
  </si>
  <si>
    <r>
      <t xml:space="preserve">4) l'onglet </t>
    </r>
    <r>
      <rPr>
        <i/>
        <sz val="11"/>
        <color rgb="FF000000"/>
        <rFont val="Calibri"/>
        <family val="2"/>
      </rPr>
      <t>Progression_Cycle4</t>
    </r>
    <r>
      <rPr>
        <sz val="11"/>
        <color rgb="FF000000"/>
        <rFont val="Calibri"/>
        <family val="2"/>
      </rPr>
      <t xml:space="preserve"> s'étant construit automatiquement, vérifier si toutes les compétences sont travaillées sur le cycle ;</t>
    </r>
  </si>
  <si>
    <t>Participation de la technologie aux challenges et concours</t>
  </si>
  <si>
    <t>Participation de la technologie à l'accompagnement personnalisé</t>
  </si>
  <si>
    <t xml:space="preserve">Participation de la technologie aux enseignements pratiques interdisciplinaires </t>
  </si>
  <si>
    <t>Nbre de classes</t>
  </si>
  <si>
    <t>Collège ……………………….…………. Ville………………………..…….</t>
  </si>
  <si>
    <t>repérées CS1.5 à CS5.7 (colonne B)</t>
  </si>
  <si>
    <t>repérées DIC.1.1.1… (colonne K)</t>
  </si>
  <si>
    <t>Réaliser, de manière collaborative, le prototype d’un objet pour valider une solution.</t>
  </si>
  <si>
    <t>Identifier un besoin (biens matériels ou services) et énoncer un problème technique.</t>
  </si>
  <si>
    <t>Une fiche séquence permet de décrire précisément le déroulement de la séquence.</t>
  </si>
  <si>
    <t>Cet onglet décrit la progression sur les trois années du cycle 4.</t>
  </si>
  <si>
    <t>3) construire la progression en déplaçant les étiquettes de la colonne C vers la colonne D ;</t>
  </si>
  <si>
    <r>
      <t xml:space="preserve">5) sinon retourner dans l'onglet </t>
    </r>
    <r>
      <rPr>
        <i/>
        <sz val="11"/>
        <color rgb="FF000000"/>
        <rFont val="Calibri"/>
        <family val="2"/>
      </rPr>
      <t>Problématiques_compétences</t>
    </r>
    <r>
      <rPr>
        <sz val="11"/>
        <color rgb="FF000000"/>
        <rFont val="Calibri"/>
        <family val="2"/>
      </rPr>
      <t xml:space="preserve"> et choisir une autre problématique ou modifier les compétences travaillées d'une problématique.</t>
    </r>
  </si>
  <si>
    <t>Il s'appuie sur les paragraphes 3 et 5 du document relatif aux intentions pédagogiques et aux indications didactiques en technologie au cycle 4.</t>
  </si>
  <si>
    <t>Cet onglet d'introduction présente le contexte de l'enseignement de la Technologie dans l'établissement.</t>
  </si>
  <si>
    <t>Le programme est présenté dans cet onglet selon trois volets : les domaines du socle commun, les compétences travaillées sur le cycle et les compétences disciplinaires.</t>
  </si>
  <si>
    <t>La colonne D reçoit les étiquettes de séquence. C'est cette colonne qui sera à l'origine de la création de la chronologie de la progression.</t>
  </si>
  <si>
    <t>La plage de colonnes F à Ak indique les compétences travaillées par problématique (4 au maximum). Elles doivent être renseignées par un caractère (x).</t>
  </si>
  <si>
    <t>Elle se construit automatiquement à partir des renseignements de l'onglet problématiques-compétences.</t>
  </si>
  <si>
    <t>► Développer les bonnes pratiques de l’usage des objets communicants.</t>
  </si>
  <si>
    <t>► Analyser le cycle de vie d’un objet.</t>
  </si>
  <si>
    <t>► Comprendre le fonctionnement d’un réseau informatique.</t>
  </si>
  <si>
    <r>
      <t xml:space="preserve">Les objectifs de formation du cycle 4 en technologie s’organisent autour de </t>
    </r>
    <r>
      <rPr>
        <b/>
        <sz val="11"/>
        <color theme="1"/>
        <rFont val="Arial"/>
        <family val="2"/>
      </rPr>
      <t>trois grandes thématiques </t>
    </r>
    <r>
      <rPr>
        <sz val="11"/>
        <color theme="1"/>
        <rFont val="Arial"/>
        <family val="2"/>
      </rPr>
      <t xml:space="preserve">issues de trois dimensions </t>
    </r>
    <r>
      <rPr>
        <b/>
        <sz val="11"/>
        <color theme="1"/>
        <rFont val="Arial"/>
        <family val="2"/>
      </rPr>
      <t xml:space="preserve"> : le design, l’innovation, la créativité </t>
    </r>
    <r>
      <rPr>
        <sz val="11"/>
        <color theme="1"/>
        <rFont val="Arial"/>
        <family val="2"/>
      </rPr>
      <t xml:space="preserve">; </t>
    </r>
    <r>
      <rPr>
        <b/>
        <sz val="11"/>
        <color theme="1"/>
        <rFont val="Arial"/>
        <family val="2"/>
      </rPr>
      <t>les objets techniques, les services et les changements induits dans la société ; la modélisation et la simulation des objets techniques. Un enseignement d’informatique est dispensé à la fois dans le cadre des mathématiques et de la technologie (considéré comme une 4</t>
    </r>
    <r>
      <rPr>
        <b/>
        <vertAlign val="superscript"/>
        <sz val="11"/>
        <color theme="1"/>
        <rFont val="Arial"/>
        <family val="2"/>
      </rPr>
      <t>e</t>
    </r>
    <r>
      <rPr>
        <b/>
        <sz val="11"/>
        <color theme="1"/>
        <rFont val="Arial"/>
        <family val="2"/>
      </rPr>
      <t xml:space="preserve"> thématique)</t>
    </r>
  </si>
  <si>
    <t>Évolution-description</t>
  </si>
  <si>
    <t>Analyser le cycle de vie d’un objet.</t>
  </si>
  <si>
    <t xml:space="preserve">Pour générer les séquences d'une progression pédagogique : </t>
  </si>
  <si>
    <t>2) renommer l'onglet de la feuille ainsi créée du numéro de la séquence (par exemple S4) (double-cliquer sur l'onglet pour modifier son nom) ;</t>
  </si>
  <si>
    <t>3) saisir son numéro dans les cellules A1-2, ici S4. Les cellules bleutées se remplissent automatiquement ;</t>
  </si>
  <si>
    <t>4) compléter manuellement la fiche séquence (zone blanche) pour décrire la séquence ;</t>
  </si>
  <si>
    <t>5) réitérer cette opération pour chacune des séquences (l'outil est limité à un maximum de 30 séquences).</t>
  </si>
  <si>
    <t xml:space="preserve">Générateur de séquence </t>
  </si>
  <si>
    <r>
      <t xml:space="preserve">1) compléter l'onglet </t>
    </r>
    <r>
      <rPr>
        <i/>
        <sz val="11"/>
        <color rgb="FF000000"/>
        <rFont val="Calibri"/>
        <family val="2"/>
      </rPr>
      <t>Contexte de l'enseignement</t>
    </r>
    <r>
      <rPr>
        <sz val="11"/>
        <color rgb="FF000000"/>
        <rFont val="Calibri"/>
        <family val="2"/>
      </rPr>
      <t xml:space="preserve"> pour préciser le contexte de l'établissement et de la discipline ;</t>
    </r>
  </si>
  <si>
    <r>
      <t xml:space="preserve">1) cliquer bouton droit sur l'onglet </t>
    </r>
    <r>
      <rPr>
        <i/>
        <sz val="11"/>
        <color rgb="FF000000"/>
        <rFont val="Calibri"/>
        <family val="2"/>
      </rPr>
      <t>Générateur de séquences</t>
    </r>
    <r>
      <rPr>
        <sz val="11"/>
        <color rgb="FF000000"/>
        <rFont val="Calibri"/>
        <family val="2"/>
      </rPr>
      <t>, sélectionner "</t>
    </r>
    <r>
      <rPr>
        <i/>
        <sz val="11"/>
        <color rgb="FF000000"/>
        <rFont val="Calibri"/>
        <family val="2"/>
      </rPr>
      <t>Déplacer ou copier...</t>
    </r>
    <r>
      <rPr>
        <sz val="11"/>
        <color rgb="FF000000"/>
        <rFont val="Calibri"/>
        <family val="2"/>
      </rPr>
      <t>" puis "</t>
    </r>
    <r>
      <rPr>
        <i/>
        <sz val="11"/>
        <color rgb="FF000000"/>
        <rFont val="Calibri"/>
        <family val="2"/>
      </rPr>
      <t>(en dernier)</t>
    </r>
    <r>
      <rPr>
        <sz val="11"/>
        <color rgb="FF000000"/>
        <rFont val="Calibri"/>
        <family val="2"/>
      </rPr>
      <t>" et cocher "</t>
    </r>
    <r>
      <rPr>
        <i/>
        <sz val="11"/>
        <color rgb="FF000000"/>
        <rFont val="Calibri"/>
        <family val="2"/>
      </rPr>
      <t>Créer une copie</t>
    </r>
    <r>
      <rPr>
        <sz val="11"/>
        <color rgb="FF000000"/>
        <rFont val="Calibri"/>
        <family val="2"/>
      </rPr>
      <t>"  ;</t>
    </r>
  </si>
  <si>
    <t>Cette feuille comporte des liens permettant de générer les séquences. Cette feuille sera copiée autant de fois que nécessaire pour construire les fiches de séquences.</t>
  </si>
  <si>
    <t>Prérequis</t>
  </si>
  <si>
    <t>La ligne 2 précise les séquences de projet. Elles sont notées P et incluent la problématique les précédant.</t>
  </si>
  <si>
    <t>La plage I-L/1-93 présente les compétences et les connaissances du programme par thématique ainsi que les attendus de fin de cycle.</t>
  </si>
  <si>
    <t>Seule la ligne 6 est à renseigner si la séquence est en lien  avec les enseignements pratiques interdisciplinaires  (EPI) - Aucune autre intervention ne doit être faite dans cet onglet.</t>
  </si>
  <si>
    <r>
      <t xml:space="preserve">2) renseigner l'onglet </t>
    </r>
    <r>
      <rPr>
        <i/>
        <sz val="11"/>
        <color rgb="FF000000"/>
        <rFont val="Calibri"/>
        <family val="2"/>
      </rPr>
      <t>Problématiques_compétences</t>
    </r>
    <r>
      <rPr>
        <sz val="11"/>
        <color rgb="FF000000"/>
        <rFont val="Calibri"/>
        <family val="2"/>
      </rPr>
      <t xml:space="preserve"> ; lister les problématiques et choisir les compétences principales qui seront travaillées dans chacune d'entre elles ;</t>
    </r>
  </si>
  <si>
    <t>La colonne C contient les étiquettes de séquences (S1, S2, S3…) en attente. Il faut les déplacer dans la colonne D en face de la problématique choisie.</t>
  </si>
  <si>
    <t>Projet 1 Aménager un jardin</t>
  </si>
  <si>
    <t>Projet 4 Challenge robotique</t>
  </si>
  <si>
    <t>Projet 2 L'odinateur Low Cost</t>
  </si>
  <si>
    <t>Appropriation du CDC et Recherches de solutions</t>
  </si>
  <si>
    <t>Les robots...Avancée technologique ? .. Espoir ? ..  Inquiétude ? Quels impacts sur la société ?</t>
  </si>
  <si>
    <t>Réalisation, test et validation - Présentation finale, synthèse</t>
  </si>
  <si>
    <t>s14</t>
  </si>
  <si>
    <t>s15</t>
  </si>
  <si>
    <t>s5</t>
  </si>
  <si>
    <t>s6</t>
  </si>
  <si>
    <t>s7</t>
  </si>
  <si>
    <t>s17</t>
  </si>
  <si>
    <t>s18</t>
  </si>
  <si>
    <t>s25</t>
  </si>
  <si>
    <t>s26</t>
  </si>
  <si>
    <t>s27</t>
  </si>
  <si>
    <t>X</t>
  </si>
  <si>
    <t>1) Stabilité d'une structure</t>
  </si>
  <si>
    <t>Pourquoi une construction treillis permet-elle de franchir un obstacle sans danger ?</t>
  </si>
  <si>
    <t>s1</t>
  </si>
  <si>
    <t>s13</t>
  </si>
  <si>
    <t>2) Franchir un obstacle</t>
  </si>
  <si>
    <t>Comment intégrer un ouvrage dans son environnement ?</t>
  </si>
  <si>
    <t>s2</t>
  </si>
  <si>
    <t>3) Assurer le confort dans un milieu urbain</t>
  </si>
  <si>
    <t>Comment une alarme intéragit avec son environnement ?</t>
  </si>
  <si>
    <t>comment adapter un éclairage urbain dans son contexte ?</t>
  </si>
  <si>
    <t>Quel éclairage pour demain ?</t>
  </si>
  <si>
    <t>Comment gérer les contraintes de conception d'un système domotique ?</t>
  </si>
  <si>
    <t>s12</t>
  </si>
  <si>
    <t>s9</t>
  </si>
  <si>
    <t>s10</t>
  </si>
  <si>
    <t>s16</t>
  </si>
  <si>
    <t>4) Programmer un objet</t>
  </si>
  <si>
    <t>Comment réaliser une application androïd à destination des parents d'élève</t>
  </si>
  <si>
    <t xml:space="preserve">Comment automatiser des tâches sur son smartphone? </t>
  </si>
  <si>
    <t>Comment utiliser  la technologie RFID ? (ouvrir automatiquement un portail )  N</t>
  </si>
  <si>
    <t xml:space="preserve">Comment surveiller une zone dans une habitation ? </t>
  </si>
  <si>
    <t>s30</t>
  </si>
  <si>
    <t>s29</t>
  </si>
  <si>
    <t>s24</t>
  </si>
  <si>
    <t>s23</t>
  </si>
  <si>
    <t>s11</t>
  </si>
  <si>
    <t>5) Découvrir son environnement</t>
  </si>
  <si>
    <t>Comment rendre une vue aérienne interactive ?</t>
  </si>
  <si>
    <t>s8</t>
  </si>
  <si>
    <t>6) Se déplacer sur terre, air, mer</t>
  </si>
  <si>
    <t>Quelles solutions techniques pour assurer la propulsion d'un véhicule ?</t>
  </si>
  <si>
    <t>Comment mesurer la distance correspondante à un déplacement sur terre?</t>
  </si>
  <si>
    <t>s28</t>
  </si>
  <si>
    <t>s21</t>
  </si>
  <si>
    <t>7) Préserver les ressources (économiser l'énergie et préserver l'environnement)</t>
  </si>
  <si>
    <t>Comment optimiser les apports solaires sur le toit d'un immeuble ? (niveau 1)</t>
  </si>
  <si>
    <t>Comment optimiser les apports solaires sur le toit d'un immeuble ? (niveau2)</t>
  </si>
  <si>
    <t>s19</t>
  </si>
  <si>
    <t>s3</t>
  </si>
  <si>
    <t>Comment les ordinateurs arrivent-ils à communiquer ?</t>
  </si>
  <si>
    <t>s20</t>
  </si>
  <si>
    <t>9) Aménager un espace</t>
  </si>
  <si>
    <t>Comment adapter un conteneur maritime pour en faire une  habitation?« Penser l'aménagement intérieur »</t>
  </si>
  <si>
    <t>s4</t>
  </si>
  <si>
    <t>comment la technologie nous informe sur notre santé ?</t>
  </si>
  <si>
    <t>s22</t>
  </si>
  <si>
    <t>10) Préserver la santé et aider l'homme</t>
  </si>
  <si>
    <t>11) Thème libre</t>
  </si>
  <si>
    <t>Comment piloter par l’intermédiaire d’un Smartphone ou d’une tablette un système technique ?  N+1</t>
  </si>
  <si>
    <t>Projet 3 Automatiser le fonctionnement d'une serre aquaponique</t>
  </si>
  <si>
    <t xml:space="preserve">Photos de constructions utilisant la structure treillis </t>
  </si>
  <si>
    <t>Dessins, croquis élèves et équipes - les solutions techniques mises en œuvre - conception et réalisation de la maquette de pont</t>
  </si>
  <si>
    <t xml:space="preserve"> 5ème séquence 1 </t>
  </si>
  <si>
    <t xml:space="preserve">Quelle forme géométrique utilise-t-on dans les ponts à structure métallique ? </t>
  </si>
  <si>
    <t xml:space="preserve">Comment concevoir et tester une maquette numérique d'un pont ferroviaire ? </t>
  </si>
  <si>
    <t>Manipulations afin de trouver la forme géométrique qui permet de garantir une bonne stabilité à ces structures</t>
  </si>
  <si>
    <t xml:space="preserve">Fabrication de la maquette du pont </t>
  </si>
  <si>
    <t xml:space="preserve">Investigation </t>
  </si>
  <si>
    <t xml:space="preserve">Démarche de projet </t>
  </si>
  <si>
    <t>Matériel de fabrication du pont</t>
  </si>
  <si>
    <t xml:space="preserve">La carte du futur tracé du Canal Seine Nord. Le canal passe sur de nombreuses voies de communication. Comment faire pour éviter tous ces croisements ? </t>
  </si>
  <si>
    <t xml:space="preserve">5ème </t>
  </si>
  <si>
    <t xml:space="preserve">Comment une voie de communication peut en franchir une autre ? </t>
  </si>
  <si>
    <t xml:space="preserve">Comment créer et intégrer un pont virtuel sur le tracé du futur canal ? </t>
  </si>
  <si>
    <t xml:space="preserve">Comment s'assurer de la stabilité de l'ouvrage par rapport à son emplacement ? </t>
  </si>
  <si>
    <t xml:space="preserve">Notion de contrainte -  Apport de la modélisation 3D </t>
  </si>
  <si>
    <t>vidéos</t>
  </si>
  <si>
    <t>4ème</t>
  </si>
  <si>
    <t xml:space="preserve">Quelles sont les informations nécessaires au fonctionnement de l'alarme et quelles actions doit elle pouvoir réaliser  ? </t>
  </si>
  <si>
    <t xml:space="preserve">Rechercher toutes les informations, données necessaires au fonctionnement de l'alarme et des actions qu'elle doit réaliser </t>
  </si>
  <si>
    <t xml:space="preserve">Repèrer les différents capteurs, les repèrer  et identifier leur grandeur d'entrée et de sortie </t>
  </si>
  <si>
    <t xml:space="preserve">Repèrer les différents actionneurs, les tester et identifier leur grandeur d'entrée et de sortie </t>
  </si>
  <si>
    <t>Investigation</t>
  </si>
  <si>
    <t xml:space="preserve">investigation </t>
  </si>
  <si>
    <t>Liste d'informations de grandeurs à acquèrir et d'actions à réaliser. Représentation du fonctionnement par un schéma.</t>
  </si>
  <si>
    <t>Liste de différents capteurs et de la nature de leurs grandeurs d'entrée et de sortie . Elaboration du schéma fonctionnel.</t>
  </si>
  <si>
    <t>Liste de différents actionneurs et de leurs grandeurs d'entrée et de sortie .     Ela boration du schéma fonctionnel.</t>
  </si>
  <si>
    <t xml:space="preserve">centrale d'alarme, différents capteurs, documentation technique </t>
  </si>
  <si>
    <t xml:space="preserve">centrale d'alarme + différents capteurs, documentation technique </t>
  </si>
  <si>
    <t xml:space="preserve">centrale d'alarrme + différents actionneurs , documentation technique </t>
  </si>
  <si>
    <t>Les élèves ont étudié l'immeuble bioclimatique : ils ont agencé un appartement, conçu et réalisé les façades d'un appartement de l'immeuble. Ils vont maintenant réfléchir à la mise en place de panneaux solaires sur le toit (plat)</t>
  </si>
  <si>
    <t>début du cyle 4 (classe de 5ème)</t>
  </si>
  <si>
    <t>Transition écologique et développement durable</t>
  </si>
  <si>
    <t>Quelle est la bonne position pour la cellule photovoltaïque ?</t>
  </si>
  <si>
    <t>Quelle solution pour maintenir la cellule photovoltaïque dans sa position optimale ?</t>
  </si>
  <si>
    <t>Quelle solution pour maintenir la cellule photovoltaïque dans sa position optimale ? Présentation des différentes solutions</t>
  </si>
  <si>
    <t xml:space="preserve">Mise en place de différents protocoles expérimentaux afin de déterminer la meilleure solution pour installer des panneaux photovoltaîques sur le toit de l'immeuble : inclinaison, orientation, </t>
  </si>
  <si>
    <t>Démarche d'investigation</t>
  </si>
  <si>
    <t>Démarche de résolution de problème</t>
  </si>
  <si>
    <t>Bonne position pour installer le panneau solaire : angle d'irradiation, orientation / Autres contraintes pouvant intervenir : obscurcissement (lié à un obstacle), …</t>
  </si>
  <si>
    <t>Tableaux présentant toutes les solutions : résultats obtenus, avantages, inconvénients, modifications éventuelles</t>
  </si>
  <si>
    <t>Bancs d'essais Panneaux photovoltaïques / Multimètre / Rapporteur / Système d'éclairage pour simuler le soleil</t>
  </si>
  <si>
    <t>Machine du laboratoire de technologie (Imprimante 3D, CFAO, cisaille...) / Logiciel de modélisation (Sketchup Make)</t>
  </si>
  <si>
    <t>Les métiers liés aux écrivains et aux éditeurs seront étudiés dans le cadre du parcours avenir.</t>
  </si>
  <si>
    <t>Comment redécouvrir la ville ?</t>
  </si>
  <si>
    <t>Comment mettre en forme notre travail de manière attractive et ludique afin de le diffuser ?</t>
  </si>
  <si>
    <t>Comment saisir notre scénario dans le logiciel Scratch ?</t>
  </si>
  <si>
    <t>Bilan lié à la programmation informatique d'applications nomades.</t>
  </si>
  <si>
    <t xml:space="preserve">Bilan lié  aux notions de boucles, d'instructions conditionnelles, d'algorithme et de programme,  </t>
  </si>
  <si>
    <t>Base de données de Scratch (en ligne)</t>
  </si>
  <si>
    <t>Document d'accompagnement pour repérage des différentes fonctions de Scratch (version simple)</t>
  </si>
  <si>
    <t>La partie découverte de la ville, de ses lieux et leurs descriptions par des poèmes sera réalisée par le professeur de Français dans le cadre des EPI</t>
  </si>
  <si>
    <t>Analyse et écriture (effectuée par le professeur de Français)</t>
  </si>
  <si>
    <t>L'objectif est de montrer comment les innovations technologiques peuvent contribuer à réduire les coût de fonctionnement de l'éclairage public tout en préservant la planète.</t>
  </si>
  <si>
    <t>1) Notion de système et d'objets techniques                                                                                                            2) Identifier différentes phases de fonctionnement (accumulation d'énergie puis utilisation)                                   3) L'évolution des technologies d'éclairage (Incandescence - Halogene - Fluorescente - LED)                                  4) Chaines d'information et d'énergie des objets et du système</t>
  </si>
  <si>
    <t>La revolution industrielle - Eclairer pourquoi et depuis quand ? - Anglais : Jack l'éventreur - Avenir : les métiers BTP - Domotique Citoyen : le développement durable</t>
  </si>
  <si>
    <t>programmation - Puissance électrique - Fractions</t>
  </si>
  <si>
    <t>Comment reproduire le fonctionnement de  l'éclairage de demain ?</t>
  </si>
  <si>
    <t xml:space="preserve">Mettre en œuvre les éléments à sa disposition </t>
  </si>
  <si>
    <t>Démarche de projet</t>
  </si>
  <si>
    <t>Chaîne (d'information) et d'énergie du système</t>
  </si>
  <si>
    <t>Elements du système, vidéos….</t>
  </si>
  <si>
    <t>Elements du système, capteurs, éoliennes,  batterie, panneaux solaires, distributeurs (relais), lampes</t>
  </si>
  <si>
    <t>La séquence consiste à programmer une webcam (usb ou intégrée) pour en faire un système de vidéosurveillance.</t>
  </si>
  <si>
    <t>Vidéo de présentation d'un système réel de vidéosurveillance par webcam.</t>
  </si>
  <si>
    <t xml:space="preserve">Une évaluation formative est privilégiée tout au long des activités cependant, en salle pupitre, un problème nouveau peut être proposé aux élèves qui doivent le résoudre en réinvestissant les notions et capacités abordées précédemment. 
Les compétences « Appliquer les principes élémentaires de l'algorithmique... » et « Imaginer, concevoir et programmer... » sous soumises à validation.
</t>
  </si>
  <si>
    <t>Le droit à l'image peut être abordé (Parcours Citoyen)</t>
  </si>
  <si>
    <t>Comment fonctionne un système réel de vidéosurveillance par Webcam ?</t>
  </si>
  <si>
    <t>Comment Réaliser un programme de vidéosurveillance sur mon PC ?</t>
  </si>
  <si>
    <t>Structuration des connaissances</t>
  </si>
  <si>
    <t>Le « programme » réalisé à la séance précédente est repris. Ce programme est ensuite créé avec le logiciel Scratch (suivi d'un tutoriel de prise en main).
Un problème est alors posé : Comment modifier le programme pour surveiller 2 zones ?
Les élèves réfléchissent, testent et présentent leurs différentes idées (programmes).</t>
  </si>
  <si>
    <t xml:space="preserve">Notion d'instructions
Notion d'évènements
</t>
  </si>
  <si>
    <t>Notion d'algorithme
Notion de programme</t>
  </si>
  <si>
    <t>Capsule vidéo,
VPI 
Tableau collaboratif (pour la mise en commun des textes)</t>
  </si>
  <si>
    <t>Micro-ordinateur et Webcam
Logiciel Scratch</t>
  </si>
  <si>
    <t>Extraits écrits et visuels du roman "Alice au pays des merveilles".</t>
  </si>
  <si>
    <t>Associer la forme à la résistance d'un objet. Visualiser les faiblesses possibles d'un objet. Apporter des améliorations.</t>
  </si>
  <si>
    <t>Transfert sur un autre objet lié au roman.</t>
  </si>
  <si>
    <t>Français, Anglais, Arts Plastiques</t>
  </si>
  <si>
    <t>Quels sont les repères pour concevoir un objet ?</t>
  </si>
  <si>
    <t>Comment représenter une solution technique ?</t>
  </si>
  <si>
    <t>Comment modéliser et valider une solution technique ?</t>
  </si>
  <si>
    <t>Compléter le cahier des charges à l'aide de documents supports - Relever des mesures réelles</t>
  </si>
  <si>
    <t>Dessinner une solution.</t>
  </si>
  <si>
    <t>Modélisation-Simulation-Analyse</t>
  </si>
  <si>
    <t>Résolution de problèmes techniques</t>
  </si>
  <si>
    <t>Fonction de services-Contraintes-Normes-charte graphique</t>
  </si>
  <si>
    <t>Notion d'échelle-Notion de design-Diversité de solutions</t>
  </si>
  <si>
    <t>Fonctions principales de Solidworks-Lien entre forme et résistance.</t>
  </si>
  <si>
    <t>Cahier des charges incomplet-Image tirée du roman-extraits de norme-Instrument de mesure-chaise réelle</t>
  </si>
  <si>
    <t>Feuille quadrillée</t>
  </si>
  <si>
    <t>Logiciel Solidworks</t>
  </si>
  <si>
    <t>A- Les élèves sont confrontés au projet d'aménagement d'un espace dans l'enceinte du collège. Une zone délimitée doit être aménagée en jardin d'agrément. Comment gérer le projet ?</t>
  </si>
  <si>
    <t>Une demande du chef d'établissement (embellissement du collège, aménagement des espaces verts) sert de "déclencheur" lors de la présentation du projet, Quelques contraintes sont intégrées à la demande.</t>
  </si>
  <si>
    <t>La séquence doit permettre aux élèves de " Lire un cahier des charges, identifier les contraintes et imaginer des solutions". Les élèves doivent communiquer les solutions et les traduire sous la forme de schémas, croquis.. L'organisation temporelle du projet sera abordée.</t>
  </si>
  <si>
    <t>Une évaluation formative est privilégiée tout au long des activités (observation des méthodes et des productions )</t>
  </si>
  <si>
    <t>4ième</t>
  </si>
  <si>
    <t>EPI: Arts plastiques</t>
  </si>
  <si>
    <t xml:space="preserve">Comment prendre en compte la commande ? </t>
  </si>
  <si>
    <t>Comment organiser le projet et tenir les délais de la commande ?</t>
  </si>
  <si>
    <t>Comment modéliser et présenter les solutions retenues ?</t>
  </si>
  <si>
    <t>Conformité des présentations avec le Cahier des charges</t>
  </si>
  <si>
    <t>B- Les solutions retenues par les élèves doivent être présentées sur une maquette qui permet de visionner les différents choix (Réalité augmentée). Comment présenter le projet ? Comment utiliser les outils "réalité augmentée".</t>
  </si>
  <si>
    <t>Les élèves sont confrontés à un projet d'aménagement d'un espace dans l'enceinte du collège. Une zone délimitée doit être aménagée en jardin d'agrément. Comment gérer le projet ? Comment présenter virtuellement les solutions retenues ? Comment gérer l'ensemble des données numériques ?</t>
  </si>
  <si>
    <t>EPI : Arts plastiques</t>
  </si>
  <si>
    <t>Comment intégrer les solutions choisies dans l'environnement "jardin" ?</t>
  </si>
  <si>
    <t>Comment mettre en œuvre la réalité augmentée ?</t>
  </si>
  <si>
    <t xml:space="preserve">Aborder un des fondamentaux de la discipline avec la modélisation numérique et la simulation informatique. </t>
  </si>
  <si>
    <t>4eme</t>
  </si>
  <si>
    <t>E.P.I</t>
  </si>
  <si>
    <t>Comment savoir si je suis manipulé(e) par l'image que je vois?</t>
  </si>
  <si>
    <t>Parcours Citoyen</t>
  </si>
  <si>
    <t>Développer le jugement critique</t>
  </si>
  <si>
    <t>Comment concevoir un modèle numérique original, en tenant compte des contraintes  de transmission et de transformation de mouvement?</t>
  </si>
  <si>
    <t>Présentation de la solution réalisée : programme et solution technique / Résultats obtenus, écart, modifications à apporter / Elargissement sur d'autres solutions pour optimiser les apports solaires : "Smart Flower"</t>
  </si>
  <si>
    <t xml:space="preserve">fin </t>
  </si>
  <si>
    <t>de</t>
  </si>
  <si>
    <t>cycle</t>
  </si>
  <si>
    <t>utilisation du logiciel "Scratch"</t>
  </si>
  <si>
    <t>Quelles solutions techniques pour suivre le soleil ?</t>
  </si>
  <si>
    <t>Comment réaliser notre solution ?</t>
  </si>
  <si>
    <t>Décriptage des fonctions du CDC : pouvoir fournir une tension suffisante, ne pas endomager la cellule, le toit. Recherche de solutions : le support (sous forme de croquis, maquette), le programme.</t>
  </si>
  <si>
    <t>Rappel des contraintes pour l'installation d'un panneau solaire : angle d'irradiation, orientation / Autres contraintes pouvant intervenir : obscurcissement (lié à un obstacle), niveau d'éclairement… Présentation de solutions techniques (investigation documentaire à faire) pour suivre le mouvement du soleil (tracker mono axial, tracker bi-axial)</t>
  </si>
  <si>
    <t>Revue de projet : présentation de la solution finale : croquis / modélisation / photo de la solution finie + explications "comment l'avons-nous réalisée ?", "comment l'avons-nous programmé ?"</t>
  </si>
  <si>
    <t>Machine du laboratoire de technologie (Imprimante 3D, CFAO, cisaille...) / Logiciel de modélisation (Sketchup Make) / logiciel scratch</t>
  </si>
  <si>
    <t xml:space="preserve"> Les Experts cybers :   Réalité ou fiction ? (extrait de vidéo)</t>
  </si>
  <si>
    <t>Possibilité de transfert sur le réseau de la maison (box internet, imprimante, ordinateurs…).</t>
  </si>
  <si>
    <t>début du cycle 4 (début de 5ème)</t>
  </si>
  <si>
    <t>information, communication et citoyenneté</t>
  </si>
  <si>
    <t>savoir se connecter au réseau</t>
  </si>
  <si>
    <t>Les métiers de l'informatique et de l'internet (webmaster, responsable réseau…)</t>
  </si>
  <si>
    <t>Comment transitent les informations dans le réseau du collège ?</t>
  </si>
  <si>
    <t>Comment les ordinateurs se repèrent-ils</t>
  </si>
  <si>
    <t>Qui a déjà téléchargé des vidéos, des films, de la musique… ?                                                     Avez vous des connaissances  qui ont reçu ce courrier ?</t>
  </si>
  <si>
    <t>Observation et découverte des différents éléments constituants notre réseau.                     Réalisation d'un document  numérique pour représenter notre réseau</t>
  </si>
  <si>
    <t>Utilisation de la commande Ip config,  pour repérer les différentes adresses permettant d'identifier un poste informatique.              Connexions sur des sites en utilisant les ip</t>
  </si>
  <si>
    <t>Débat, discussion.                       (Je peux télécharger et copier sans aucune contrainte tout ce que je trouve sur internet.) Recherche sur le droit d'auteur lié à internet</t>
  </si>
  <si>
    <t>Le réseau permet à l'utlisateur de retrouver ses documents à partir de différents postes et de limiter le nombre de périphériques (1imprimante par salle) Les informations peuvent transiter sur différents supports</t>
  </si>
  <si>
    <t>Les ordinateurs peuvent communiquer entre-eux et il est possible de retrouver les traces de ces comminications</t>
  </si>
  <si>
    <t>Règles et sanctions liées à l'utlisation du réseau Internet.</t>
  </si>
  <si>
    <t>Découverte par groupe d'élèves de systèmes techniques mesurant un parcours : podomètre, compteur filaire de vélo, odomètre. Pourquoi, pour un même parcours relevé, y a-t-il des écarts entre appareils de mesure ? (Comment fonctionnent-ils ?)</t>
  </si>
  <si>
    <t>Proposez aux élèves de mesurer la distance d'un même parcours parcours avec des OT différents : pourquoi des différences entre les résultats des relevés ? comment l'apareil de mesure peut-il nous donner la distance? Est-ce-fiable ?</t>
  </si>
  <si>
    <t>Relation : unité de mesure/élargissement possible unité anglo saxone, système de comptage,incrémentation,precision et plage de fonctionnement d'un sytème,relation périmètre /rayon</t>
  </si>
  <si>
    <t xml:space="preserve">par équipe : réaliser une notice de fonctionnement d'un système non etudié + critique du système (fiabilité)
 </t>
  </si>
  <si>
    <t>milieu</t>
  </si>
  <si>
    <t>Sciences technologie et société</t>
  </si>
  <si>
    <t>calcul de perimètre/ unités de mesure/ conversion / Chaîne d'information</t>
  </si>
  <si>
    <t>corps santé bien être et sécurité (performance personnelle, remise en forme)</t>
  </si>
  <si>
    <t>Comment fonctionne l'objet technique ?</t>
  </si>
  <si>
    <t>Utilisation des OT et Identification les écarts dans les mesures ? Modéliser les rélevés effectués (tableur-Grapheur).</t>
  </si>
  <si>
    <t>Identifier le fonctionnement des objets techniques : principes techniques utilisés (fonctions techniques)</t>
  </si>
  <si>
    <t>Constat sur les écarts de mesure entre les différentes équipes (comparaison des modélisations) et identification des causes (principes techniques mis en œuvre) / Fiabilité des apareils de mesure</t>
  </si>
  <si>
    <t>Fonctionnement des différents OT par équipe : croquis, schémas, Chaîne d'information, plage de fonctionnement (limites et précision)</t>
  </si>
  <si>
    <t xml:space="preserve">    OT: Podomètre, odomètre, compteur vélo + notice + maquettes numériques et/ou schémas techniques</t>
  </si>
  <si>
    <t>Cette séquence débute par une séance d'observation et d'analyse d'un sytème automatique en fonctionnement. Elle se poursuivra par la découverte d'un système de commande utilisant la technologie RFID afin de l'adapter à notre système. La finalité de la séquence étant de programmer le fonctionnement automatique d'un portail.</t>
  </si>
  <si>
    <t>Visualisation d'une vidéo montrant le fonctionnement d'un portail automatique.</t>
  </si>
  <si>
    <t>Les élèves doivent être capables de compléter un porgramme permettant de mettre en œuvre un système automatique simple comportant plusieurs variables d'entrée et de sortie.</t>
  </si>
  <si>
    <t>L'évaluation formative sera appliquée tout au long des séances.</t>
  </si>
  <si>
    <t>Sciences, technologie et société.</t>
  </si>
  <si>
    <t>Information, communication et citoyenneté.</t>
  </si>
  <si>
    <t>Décrivons le fonctionnement d'un portail automatique</t>
  </si>
  <si>
    <t>Comment être "reconnu" par son portail ?</t>
  </si>
  <si>
    <t>Réalisation du programme de commande du portail.</t>
  </si>
  <si>
    <t>Les élèves visualisent une vidéo montrant le fonctionnement d'un portail automatique. A l'aide d'un document ils doivent décrire le fonctionnement du système à l'aide de phrases simples : "passage de la carte", "le feu clignote", "le portail s'ouvre"... Réalisation d'une synthèse par îlot puis comparaison des réponses proposées par les autres groupes.</t>
  </si>
  <si>
    <t xml:space="preserve">En îlot, étude de documents, de courts reportages mettant en avant l'utilisation de la technologie RFID dans des situations banales de la société (carte de paiement, de fidélité, métro, suivi des patients dans les hôpitaux...) Adaptation de cette technologie sur notre maquette de portail ?
Comment faisait-on avant ? Quelles sont les évolutions technologiques ? Quels peuvent être les impacts sur la société ?
En îlot, étude de documents, de courts reportages mettant en avant l'utilisation de la technologie RFID dans des situations banales de la société (carte de paiement, de fidélité, métro, suivi des patients dans les hôpitaux...) Adaptation de cette technologie sur notre maquette de portail ?
Comment faisait-on avant ? Quelles sont les évolutions technologiques ? Quels peuvent être les impacts sur la société ?
</t>
  </si>
  <si>
    <t>Réalisation de tout ou partie (ouverture) du programme de commande en définissant les actions à réaliser au niveau du moteur et en récupérant et utilisant les informations venant des capteurs de la maquette.</t>
  </si>
  <si>
    <t>Travail collaboratif en îlots</t>
  </si>
  <si>
    <t>En îlot, étude de documents, de courts reportages mettant en avant l'utilisation de la technologie RFID dans des situations banales de la société (carte de paiement, de fidélité, métro, suivi des patients dans les hôpitaux...) Adaptation de cette technologie sur notre maquette de portail ? Comment faisait-on avant ? Quelles sont les évolutions technologiques ? Quels peuvent être les impacts sur la société ?</t>
  </si>
  <si>
    <t>Expérimentations des programmes (en îlots) puis transfert sur la carte programmable de la maquette.</t>
  </si>
  <si>
    <t xml:space="preserve">Notion d'actions, de résultats d'action. Bilan écrit par groupe sur VPI (réseau) </t>
  </si>
  <si>
    <t>Réalisation d'une critique personnelle (support informatique) sur l'évolution et la place de la technologie en fonction des innovations constatées et du contexte socio-économique associé.</t>
  </si>
  <si>
    <t>Programme réalisé  puis testé sur la maquette
après modification.</t>
  </si>
  <si>
    <t>• Vidéo d'un portail en fonctionnement, réseau, VPI</t>
  </si>
  <si>
    <t>• Ordinateur, ENT, WEB</t>
  </si>
  <si>
    <t>• Ordinateur,réseau
• Carte programmable
• Maquette de portail + capteurs et actionneurs</t>
  </si>
  <si>
    <t>Cette séquence doit permettre à un élève de comprendre les principes utilisés pour piloter un système technique  (à base d'Arduino) à partir d'une application sous Android (en bluetooth). L'élève abordera la notion de transmission de l'information, développera une application sous App-Inventor et  integrera sous Arduino (Ardublock) la gestion du bluetooth pour le pilotage à distance.</t>
  </si>
  <si>
    <t>Vidéo montrant l'utilsation d'un smartphone ou d'une tablette pour contrôler les automatismes d'une maison (volets roulants, régulation de température à distance, …) ou bien utilisation d'une maquette du labo de techno.</t>
  </si>
  <si>
    <t xml:space="preserve">Une synthèse des activités est menée et permet de revenir sur les notions abordées lors des 3 séances précédentes. 
Création d’un document numérique montrant les différentes étapes à suivre pour développer une application sous Android et pour piloter un système technique à base d’arduino.
</t>
  </si>
  <si>
    <t>A la fin de la séquence, les élèves doivent être capable de développer une application simple sous App-Inventor et de modifier un programme sous Ardublock afin de prendre en compte les messages envoyés par cette application (en Bluetooth). -&gt; Travail de groupe sur un système technique.</t>
  </si>
  <si>
    <t>Participer à la découverte des metiers liés à la programmation dans le web, les smartphones, …</t>
  </si>
  <si>
    <t>Notion sur l'Arduino</t>
  </si>
  <si>
    <t>Notion de programmation sous Ardublock</t>
  </si>
  <si>
    <t>Comment transmettre une information entre 2 constituants d’un système technique ?</t>
  </si>
  <si>
    <t>Comment développer une application sous Android  et l’utiliser ?</t>
  </si>
  <si>
    <t>Comment intégrer la gestion du Bluetooth au sein d’un système technique à base d’Arduino ?</t>
  </si>
  <si>
    <t xml:space="preserve">Cette séance est divisée en 2 parties. 
Partie 1 : les élèves, par groupe, travaillent sur les différentes façons de transmettre une information (avec ou sans fil). Ils abordent la notion de débit et portée. A la fin de cette partie, on positionne la suite du travail sur le Bluetooth.
Partie 2 : les élèves, par groupe, réfléchissent à la façon dont un émetteur et un récepteur peuvent communiquer. On aborde la notion de message envoyé et le type de message (caractère ASCII, codage,…).
</t>
  </si>
  <si>
    <t>A partir d’un exemple simple, on introduit la notion de programmation par blocs sous App-inventor. Chaque groupe aborde le travail sur l’élaboration de l’IHM (Interface Homme Machine) qui va permettre de communiquer avec un système technique afin de le piloter. Pour pouvoir observer le comportement de leur application, il utilise un Arduino connecté à module Bluetooth. Le programme implémenté dans l’arduino permet aux élèves d’observer les messages envoyés via le moniteur série (On aborde la configuration d’une tablette en Bluetooth). A la fin de la séance, chaque groupe d’élèves disposera d’une application qui permettra d’envoyer un message (on se limitera pour le message à un caractère ASCII) en Bluetooth.</t>
  </si>
  <si>
    <t xml:space="preserve">Chaque groupe d’élèves travaille sur l’intégration de la gestion du Bluetooth au sein d’un système technique différent à base d’Arduino (Portail coulissant, Gestion d’éclairage extérieur, Porte avec gâche électrique). Pour cela, chaque groupe dispose d’un programme sous Ardublock dans lequel il faudra ajouter une partie traitement des informations reçues par le module Bluetooth. </t>
  </si>
  <si>
    <t>Recherche d'informations.</t>
  </si>
  <si>
    <t>On guide l'élève pas à pas pour l'élaboration de l'application sous App-Inventor -&gt; Investigation.</t>
  </si>
  <si>
    <t>On demande aux élèves d'intégrer dans un système technique la gestion du bluetooth pour le pilotage à distance  -&gt; Résolution de problèmes.</t>
  </si>
  <si>
    <t xml:space="preserve">• Bilan écrit par groupe sur VPI (réseau). </t>
  </si>
  <si>
    <t>• Programme réalisé sous App-inventor et création de l’application apk qui sera installée sur la tablette pour la séance suivante.</t>
  </si>
  <si>
    <t>• Programme réalisé sur Ardublock puis testé sur la maquette après modification(s).
• Essais et pilotage de chacune des maquettes.</t>
  </si>
  <si>
    <t>• Doc sur les différentes transmissions</t>
  </si>
  <si>
    <t xml:space="preserve">• Ordinateur, ENT.
• Carte Arduino
• Tablettes
</t>
  </si>
  <si>
    <t>• Ordinateur, réseau
• Carte Arduino
• Tablettes 
• Maquette des systèmes câblée.</t>
  </si>
  <si>
    <t xml:space="preserve">Les robots sont partout : dans les usines et dans les champs, au fond des  mers, dans  l’espace,  dans  les  jardins  et  les  salons de vos maisons.  Ils  ont  une importance économique grandissante, d’aucuns prédisent qu’ils seront au XXIe siècle ce que la voiture fut au XXe siècle.
</t>
  </si>
  <si>
    <t>Extrait de la vidéo "la voiture autonome"  un robot à la place du chauffeur…Les robots dans la vie quotidienne,,,</t>
  </si>
  <si>
    <t xml:space="preserve">Une évaluation " Maîtrise insuffisante /Maîtrise fragile/ Maîtrise satisfaisante /Très bonne maîtrise  " des attendus de fin de cycle :                                                       
1-Comparer et commenter les évolutions des objets et systèmes
2-Exprimer sa pensée à l’aide d’outils de description adaptés 
3-Développer les bonnes pratiques de l’usage des objets communicants
</t>
  </si>
  <si>
    <t>Rechercher d'informations sur le sujet traité :" La robotique dans notre vie quotidienne"</t>
  </si>
  <si>
    <t>Les robots à l'école...?</t>
  </si>
  <si>
    <t xml:space="preserve">Travail à faire à la maison; classe inversée
Visionner les vidéos- Listing des vidéos fourni sur l'ENT- Compléter les documents d'analyse
Qualité et pertinence des réponses. Apports de connaissances
</t>
  </si>
  <si>
    <t>Chaque groupe intervient entre 3 et 5 min, il doit mettre en évidence "le pour" et "le contre".  Les élèves qui sont spectateurs posent les questions et prennent des notes pour construire la synthèse.  Les outils de présentation sont laissés à l'initiative des élèves.</t>
  </si>
  <si>
    <t xml:space="preserve">Synthèse des présentations. Prise de parole, outils utilisés...
Au vidéoprojecteur les élèves vont construire les familles de robots, les applications, les impacts sur la société. Carte heuristique collaborative.(Tablettes + Mindomo)
</t>
  </si>
  <si>
    <t xml:space="preserve">Démarche </t>
  </si>
  <si>
    <t>La synthèse prend la forme d'une ligne de temps, chaque groupe prend en charge une problématique développée dans les 5 vidéos analysées ( Les robots vont-ils nous mettent au chômage ? , Les robots peuvent-ils aider les personnes dépendantes ? , Les robots vont-ils remplacer les techniciens qui construisent ? , Les robots "agriculteurs" représentent-ils une avancée technologique ou un danger ? , Les robots "militaires" font-ils une guerre propre ?</t>
  </si>
  <si>
    <t xml:space="preserve">Rédaction d'une note pour le groupe
  Mise au propre des notes à faire dans le cahier pour la prochaine séance
</t>
  </si>
  <si>
    <t xml:space="preserve">Carte heuristique; production des élèves
Rédaction de l'article qui sera publié dans l'ENT
</t>
  </si>
  <si>
    <t>• Salle aménagée en "plateau télé". VPI</t>
  </si>
  <si>
    <t>outil collaboratif, Tablettes. VPI</t>
  </si>
  <si>
    <t>Au cours de leur projet (conception et réalisation d'un modèle réduit), les élèves ont mis en place un protocole expérimental afin de déterminer la solution technique la mieux adaptée (type de moteur, tension d'alimentation) quant à la propulsion de leur modèle réduit. Sur chaque solution, la propulsion de fait grâce à un/des accumulateurs (source chimique) relié(s) à un moteur à courant continu. N'y aurait-il pas d'autres solutions, d'autres énergies pour propulser la solution ?</t>
  </si>
  <si>
    <t>Relation : Energie / Solution- Système technique / Principe technique, physique, chimique                         Utilisation de certains systèmes techniques et les changements induits dans la société (Développement durable, comportement)</t>
  </si>
  <si>
    <t>fin de</t>
  </si>
  <si>
    <t>EMC : Mise en place d'un débat scientifique</t>
  </si>
  <si>
    <t>différentes sources d'énergie</t>
  </si>
  <si>
    <t>Comment fonctionne la solution proposée ?</t>
  </si>
  <si>
    <t>Les solutions techniques investiguées sont-elles utilisées, sont-elles utilisables ? Quels sont les avantages et inconvénients des autres solutions ?</t>
  </si>
  <si>
    <t>Quelle est la meilleure solution pour assurer la propulsion de différents véhicules ?</t>
  </si>
  <si>
    <t>Les maquettes, terrains d'investigation : analyser le fonctionnement / déterminer le principe technique (physique, chimique) utilisé / déterminer l'autonomie de la solution / comment se transforme l'énergie? / quel est le confort d'utilisation? / quelles évolutions ont permis la mise au point de cette solution technique? la solution a-t-elle un impact sur l'environnement?</t>
  </si>
  <si>
    <t>En salle pupitre : mise à disposition des autres équipes des capsules vidéos, des ressources numériques. Analyse de nouvelles solutions techniques : focntionnement, avantages, inconvénients, impact dans la société</t>
  </si>
  <si>
    <t>Mise en place d'un débat pendant lequel chaque équipe va présenter sa solution investiguée, puis la parole sera donnée aux autres équipes afin de donner leur point de vue sur chaque solution : avantages, inconvénients,  changements induits dans la société en cas d'utilisation (Développement durable, comportement)</t>
  </si>
  <si>
    <t>Elaboration d'une capsule vidéo par équipe (vidéo de 2min. maximum)  : comment focntionne la solution investiguée ?</t>
  </si>
  <si>
    <t>Mise en place d'un argumentaire (points positifs, points négatifs) pour chaque solution</t>
  </si>
  <si>
    <t>Réalisation d'une carte mentale faisant apparaître les différents points abordés losr du débats. Poursuite du débat sur un mur numérique collaboratif (PADLET)</t>
  </si>
  <si>
    <t xml:space="preserve">Maquettes : pile à combustible à eau salée , super condensateur, cellule photovoltaïque, moteur à air comprimé, thermopile, pile à combustible à hydrogène   </t>
  </si>
  <si>
    <t xml:space="preserve">Capsules vidéos réalisées par les 6 équipes                                                         Ressources numériques sur les différentes solutions </t>
  </si>
  <si>
    <t>On utilise régulièrement son smartphone pour réaliser les mêmes actions ( réveil, musique, couper wifi/bluetooth), Découvrir et comparer ses différentes connectivités .Utiliser la technologie NFC pour programmer son smartphone.Mettre en évidence les règles d'un usage raisonné.</t>
  </si>
  <si>
    <t>Et si on pouvait programmer son smartphone? Vidéo montrant les possibiltés de programmation d'un smartphone</t>
  </si>
  <si>
    <t>Savoir comparer les différents standards de connectivités sans fil (2G,3G,4G, wifi,bluetooth,nfc) et les règles d'utilisation . Savoir programmer un smartphone à partir d'un scénario</t>
  </si>
  <si>
    <t>Programmer un smartphone avec une carte de ski( recyclage)</t>
  </si>
  <si>
    <t>Sciences, technologie et société</t>
  </si>
  <si>
    <t>Quels sont les différents standards de connectivités sans fil sur un smartphone?</t>
  </si>
  <si>
    <t>Comment automatiser des tâches sur son smartphone?</t>
  </si>
  <si>
    <t>Décrire et comparer les différents standards de connectivités  sans fil,</t>
  </si>
  <si>
    <t>Résolution de problème</t>
  </si>
  <si>
    <t>Définir NFC  et RFID</t>
  </si>
  <si>
    <t>Les usages de la RFID et du NFC. Les règles d'un usage raisonné du NFC</t>
  </si>
  <si>
    <t>Diagramme, déclenchement d'une action par un évènement, séquences d'instructions.</t>
  </si>
  <si>
    <t>Document sur les normes</t>
  </si>
  <si>
    <t>articles de presse, site web, vidéo</t>
  </si>
  <si>
    <t>Cette séquence permet aux élèves de découvrir les technologies utilisées pour surveiller notre santé ainsi qu'à en définir les limites d'utilisation.</t>
  </si>
  <si>
    <t>Mesure de la fréquence cardiaque de façon manuelle puis avec un smartphone (en l'équipant d'un capteur de Fréquence cardiaque ou par mesure directe sur certains téléphones)</t>
  </si>
  <si>
    <t>Comment ont évolué les techniques de mesure de la fréquence cardiaque ?                                                 Pourquoi des technologies comme le wifi ou le Bluetooth sont utilisées en télémédecine ?                             Quelles sont les bonnes attitudes à adopter lors de l'utilisation des objets connectés ?</t>
  </si>
  <si>
    <t>En partant du cas concret suivant : « un médecin a pu sauver son patient à temps. En effet, celui-ci a un cardiofréquencemétre sur son poignée relié à son smartphone qui envoie en permanence les données cardiaques. Celles-ci devenaient inquiétantes, le médecin est intervenu rapidement au domicile du patient et l'a sauvé. Questions :  - Quelles sont les technologies utilisées ?
 - Que vous inspire le fait d’avoir ses paramètres vitaux en permanence surveillés ?</t>
  </si>
  <si>
    <t>3 ième</t>
  </si>
  <si>
    <t>EPI avec EPS et SVT (fréquence cardiaque)</t>
  </si>
  <si>
    <t>Comment mesure t-on sa fréquence cardiaque ?</t>
  </si>
  <si>
    <t>Comment sont transmises les informations en télémédecine (ou télésanté) ?</t>
  </si>
  <si>
    <t>Etre en permanence connecté, est-ce sans conséquences ?</t>
  </si>
  <si>
    <t>Recherches, à l'aide des mots clefs proposés en ressource, des solutions techniques existantes pour mesurer sa fréquence cardiaque. Les classer suivant : solutions techniques du futur ou solutions techniques existantes. La présentation sous forme de carte heuristique est dans ce cas adaptée.</t>
  </si>
  <si>
    <t>A partir d'OT comme : capteur bluetooth de fréquence cardiaque ou montre cardio ou smartphone, les élèves doivent par expérimentation (et recherches sur le net) donner la portée, le débit et dire si les informations passent à travers un mur. On peut leur demander de « dessiner » la zone d'émission de ces signaux Cela concerne les signaux wifi, bluetooth et radiofréquence</t>
  </si>
  <si>
    <t>En partant d’un cas concret :  «  A la fin de la journée, je mets en ligne les données acquises par le capteur connecté de mon smartphone (fréquence cardiaque, nombre de pas, position…) »                                          Question : Est-ce que le fait de mettre ces données en ligne respecte mon intégrité et mon intimité ? Mise en place de débats en divisant la classe en 3 groupes en leur affectant un rôle ; Un groupe doit essayer de prouver qu’il n’y a aucun problème Un groupe doit prouver le contraire Un groupe est juge des débats et devra conclure.</t>
  </si>
  <si>
    <t>A partir de la carte heuristique, en déduire ce qui a évolué selon les points de vues fonctionnels, techniques et scientifiques (tableau récapitulatif)</t>
  </si>
  <si>
    <t>Les élèves doivent être capables de dirent pourquoi ces technologies de transmission de l’information sont utilisées en télémédecine.</t>
  </si>
  <si>
    <t>Les bonnes attitudes à adopter lors de l'utilisation d'objets connectés</t>
  </si>
  <si>
    <t>Documentaires (vidéos, internet, articles) Mots clefs : prendre le pouls, holter, fréquence cardiaque sur smartphone, Capteur de fréquence cardiaque, cardiobague, cardiofréquencemètre, textile connecté, tatouage connecté, skinput, gélules connectées.</t>
  </si>
  <si>
    <t xml:space="preserve">Descriptifs des signaux wi-fi, Bluetooth et radiofréquence. </t>
  </si>
  <si>
    <t>Site CNIL, charte internet, site « internet pour les ados »</t>
  </si>
  <si>
    <t>Classe de 5ème</t>
  </si>
  <si>
    <t>Les métiers liés à l'ingénierie seront présentés aux élèves dans le cadre du parcours avenir.</t>
  </si>
  <si>
    <t>Connaissance du fonctionnement de la serre aquaponique (vu en 6ème)</t>
  </si>
  <si>
    <t>Comment réaliser les modifications présentées sur la structure ?</t>
  </si>
  <si>
    <r>
      <t>Investigation + Réflexion sur le sujet</t>
    </r>
    <r>
      <rPr>
        <i/>
        <sz val="9"/>
        <color theme="1"/>
        <rFont val="Arial"/>
        <family val="2"/>
      </rPr>
      <t xml:space="preserve"> (activités à mener, informations à acquérir - énergie utilisée…)</t>
    </r>
    <r>
      <rPr>
        <sz val="9"/>
        <color theme="1"/>
        <rFont val="Arial"/>
        <family val="2"/>
      </rPr>
      <t xml:space="preserve"> et le contexte</t>
    </r>
  </si>
  <si>
    <t>Mise en avant des flux d'informations et d'énergie dans le système et les transformations qui s'opèrent ainsi que de la source d'énergie.
Mise en avant des notions de variables  - interaction entre les capteurs - effecteurs – interface - PC.</t>
  </si>
  <si>
    <t>Maquette de la serre aquaponique dans la salle en fonction + matériel divers</t>
  </si>
  <si>
    <t>Pan de toit - effecteurs</t>
  </si>
  <si>
    <t>Mise en avant des caractéristiques environnementales des matériaux et des méthodes de mise en forme  pour la réalisation des pièces. Mise en avant des notions de boucles, interactivité avec des éléments extérieurs,  variables, capteurs, effecteurs, systèmes virtuel et réel.</t>
  </si>
  <si>
    <t>Les métiers liés à l'industrie (fab) seront présentés aux élèves dans le cadre du parcours avenir.</t>
  </si>
  <si>
    <t>Utilisation de Scratch dans séquence 5</t>
  </si>
  <si>
    <t>Comment réaliser les pièces et modifications proposées en restant dans l'esprit « développement durable » de la serre aquaponique ?</t>
  </si>
  <si>
    <t>Comment intégrer notre scénario dans le logiciel Scratch ?</t>
  </si>
  <si>
    <t>Investigation - Recherche de solutions - Réalisation</t>
  </si>
  <si>
    <r>
      <t>Recherche de solutions</t>
    </r>
    <r>
      <rPr>
        <i/>
        <sz val="9"/>
        <color rgb="FF000000"/>
        <rFont val="Arial"/>
        <family val="2"/>
      </rPr>
      <t xml:space="preserve"> (convertir scénario en code informatique (blocs)) </t>
    </r>
    <r>
      <rPr>
        <sz val="9"/>
        <color rgb="FF000000"/>
        <rFont val="Arial"/>
        <family val="2"/>
        <charset val="1"/>
      </rPr>
      <t>+ investigation sur problèmes éventuels.</t>
    </r>
  </si>
  <si>
    <t>Mise en avant des caractéristiques environnementales des matériaux ainsi que des diverses méthodes de mise en forme possibles des matériaux et des contraintes liées à la nature de ceux-ci.</t>
  </si>
  <si>
    <r>
      <t xml:space="preserve">Mise en avant de la modélisation du comportement d'un OT </t>
    </r>
    <r>
      <rPr>
        <i/>
        <sz val="9"/>
        <color rgb="FF000000"/>
        <rFont val="Arial"/>
        <family val="2"/>
      </rPr>
      <t>(programme sans capteurs)</t>
    </r>
    <r>
      <rPr>
        <sz val="9"/>
        <color rgb="FF000000"/>
        <rFont val="Arial"/>
        <family val="2"/>
        <charset val="1"/>
      </rPr>
      <t>, des notions de boucles - interactivité avec éléments extérieurs - variables - capteurs - effecteurs - systèmes virtuel et réel.</t>
    </r>
  </si>
  <si>
    <t>Matériel de la classe (outils et machines) – Matériaux</t>
  </si>
  <si>
    <t>Document d'accompagnement pour repérage des différentes fonctions de Scratch</t>
  </si>
  <si>
    <t>Mise en avant des travaux présentés avec leurs spécificités, des problèmes rencontrés et des méthodes de validations des solutions. Présentation de systèmes réels et bilan global sur ce projet.</t>
  </si>
  <si>
    <t>Comment tester l'ensemble des réalisations et valider celles-ci ?</t>
  </si>
  <si>
    <t>Investigation sur problèmes éventuels</t>
  </si>
  <si>
    <t>Comparaison des différentes solutions au sein de la classe. Mise en avant des atouts de certaines solutions et validation des projets en fonctions des critères pré-établis. Projection de vidéos sur des systèmes existants.  Structuration globale sur la démarche suivie et sur les connaissances retenues par les élèves + élargissements sur d'autres systèmes.</t>
  </si>
  <si>
    <t>Serre aquaponique – interface et PC connecté.</t>
  </si>
  <si>
    <t>Vidéo : Steve job, comment fabriquer un ordinateur dans son garage ?</t>
  </si>
  <si>
    <t>Fin de 4ème</t>
  </si>
  <si>
    <t>Quels sont les usages de l'ordinateur familial aujourd'hui ? Qu'en est il de leur coût et de leur consommation ?</t>
  </si>
  <si>
    <t>Comment peut on réaliser un boitier pour notre carte raspberry ?</t>
  </si>
  <si>
    <t>Conception du boitier en intégrant la démarche de design. Etude comparative de différents matériaux. Choix d'un matériau pour la réalisation du boitier. Travail en équipe, attribution de rôles. Les élèves filment les différentes étapes de la recherche de solutions. Les fichiers sont stockés dans le groupe projet</t>
  </si>
  <si>
    <t xml:space="preserve">Maquette d'une carte raspberry. Échantillons de matériaux.  </t>
  </si>
  <si>
    <t>Maquette d'un carte raspberry, échantillons de matériaux.</t>
  </si>
  <si>
    <t>Qualité de travail du groupe, respect des consignes de sécurité. Gamme de fabrication et antériorités.</t>
  </si>
  <si>
    <t>fin de 4ème</t>
  </si>
  <si>
    <t>Utilisation de la MOCN, de l'imprimante 3D</t>
  </si>
  <si>
    <t>Les différents outillages de la salle</t>
  </si>
  <si>
    <t>Notions de modélisation (sketchup, 3D Slash)</t>
  </si>
  <si>
    <t>Le concept de "fablab". Métier : designer, caméraman.</t>
  </si>
  <si>
    <t>La carte raspberry est elle finalement un ordinateur ? Tests en conditions réelles</t>
  </si>
  <si>
    <t>Prototypage des boitiers. Les élèves assurent le montage de la capsule vidéo.</t>
  </si>
  <si>
    <t xml:space="preserve">Règle de sécurité. </t>
  </si>
  <si>
    <t>L'imprimante 3D : avantages et inconvénients</t>
  </si>
  <si>
    <t>Le montage final valide la réalisation du prototype. La carte raspberry est fonctionnelle. Elle répond aux différents besoins des élèves.</t>
  </si>
  <si>
    <t>3°</t>
  </si>
  <si>
    <r>
      <t xml:space="preserve">Un constat s'impose, nos élèves sortent très peu de leur ville </t>
    </r>
    <r>
      <rPr>
        <i/>
        <sz val="10"/>
        <color rgb="FF000000"/>
        <rFont val="Arial"/>
        <family val="2"/>
      </rPr>
      <t>(zone sensible)</t>
    </r>
    <r>
      <rPr>
        <sz val="10"/>
        <color rgb="FF000000"/>
        <rFont val="Arial"/>
        <family val="2"/>
      </rPr>
      <t xml:space="preserve"> et pourtant, ils la connaissent mal, s'y sentent dévalorisés. On a l'impression que même s'ils n'y trouvent pas de sens, ils ont bien du mal à en sortir. But de l'EPI : Faire réinvestir aux élèves leurs lieux d'habitation et leur faire s'approprier la ville par les mots, en sublimant un univers qu'ils connaissent finalement mal par le français (compétences d'écriture et d'étude du langage poétique), et la technologie (réalisation d'un programme en ligne sous Scratch cartographiant les quartiers et lieux de la ville avec une interactivité avec la souris (petit bonhomme mobile faisant au gré de la souris découvrir la ville de manière interactive à partir d’une vue aérienne</t>
    </r>
    <r>
      <rPr>
        <i/>
        <sz val="10"/>
        <color rgb="FF000000"/>
        <rFont val="Arial"/>
        <family val="2"/>
      </rPr>
      <t xml:space="preserve"> (exploration et description des lieux par des photos et des poèmes saisis et/ou enregistrés (son ou vidéo)))</t>
    </r>
  </si>
  <si>
    <r>
      <t>Les élèves observent la maquette de la serre aquaponique et définissent après investigation les causes de la formation de condensation dans la serre. Le professeur présente alors le projet</t>
    </r>
    <r>
      <rPr>
        <i/>
        <sz val="10"/>
        <color theme="1"/>
        <rFont val="Arial"/>
        <family val="2"/>
      </rPr>
      <t xml:space="preserve"> (intégration d'un système automatisé autoalimenté par panneau photovoltaïque d'ouverture des volets de toit)</t>
    </r>
    <r>
      <rPr>
        <sz val="10"/>
        <color theme="1"/>
        <rFont val="Arial"/>
        <family val="2"/>
      </rPr>
      <t>. Les élèves identifient précisément le besoin, rédigent une partie du cahier des charges et établissent un planning des activités à mettre en place. Ils recherchent ensuite des solutions techniques</t>
    </r>
    <r>
      <rPr>
        <i/>
        <sz val="10"/>
        <color theme="1"/>
        <rFont val="Arial"/>
        <family val="2"/>
      </rPr>
      <t xml:space="preserve"> (renforcement de la structure, choix de l'effecteur permettant d'ouvrir les volets, scénario de fonctionnement).</t>
    </r>
  </si>
  <si>
    <t>Observation d'une condensation importante sur le vitrage intérieur de la serre aquaponique.</t>
  </si>
  <si>
    <t>Pourquoi de la condensation se crée sur le vitrage intérieur de la serre aquaponique et comment pallier à ce problème de manière automatique ?</t>
  </si>
  <si>
    <t>Quel scénario pour gérer de manière automatisée l’ouverture des volets sous Scratch ?</t>
  </si>
  <si>
    <t>Comment gérer l'organisation de la fabrication et de l'assemblage des pièces ?</t>
  </si>
  <si>
    <r>
      <t xml:space="preserve">Enumération par les élèves des matériaux utilisés dans la serre aquaponique et proposition d'hypothèses sur les choix opérés au regard de la philosophie du système. Investigation sur le sujet et mise en avant des impacts environnementaux de divers matériaux utilisables pour réaliser les pièces et modifications </t>
    </r>
    <r>
      <rPr>
        <i/>
        <sz val="9"/>
        <color rgb="FF000000"/>
        <rFont val="Arial"/>
        <family val="2"/>
      </rPr>
      <t>(Net-module Substainability...)</t>
    </r>
    <r>
      <rPr>
        <sz val="9"/>
        <color rgb="FF000000"/>
        <rFont val="Arial"/>
        <family val="2"/>
        <charset val="1"/>
      </rPr>
      <t xml:space="preserve">, puis réflexion sur la manière de les réaliser </t>
    </r>
    <r>
      <rPr>
        <i/>
        <sz val="9"/>
        <color rgb="FF000000"/>
        <rFont val="Arial"/>
        <family val="2"/>
      </rPr>
      <t>(quels matériaux - outils – machines ?)</t>
    </r>
    <r>
      <rPr>
        <sz val="9"/>
        <color rgb="FF000000"/>
        <rFont val="Arial"/>
        <family val="2"/>
        <charset val="1"/>
      </rPr>
      <t xml:space="preserve"> afin d'obtenir le résultat souhaité et ce en respectant les règles de sécurité. Formalisation par écrit des travaux. </t>
    </r>
    <r>
      <rPr>
        <i/>
        <sz val="9"/>
        <color rgb="FF000000"/>
        <rFont val="Arial"/>
        <family val="2"/>
      </rPr>
      <t>(découverte des outils et machines nécessaires au préalable)</t>
    </r>
    <r>
      <rPr>
        <sz val="9"/>
        <color rgb="FF000000"/>
        <rFont val="Arial"/>
        <family val="2"/>
        <charset val="1"/>
      </rPr>
      <t xml:space="preserve">. </t>
    </r>
  </si>
  <si>
    <t>Présentation des divers travaux issus de la séance précédente et mise en avant par échanges des problèmes de disponibilité du matériel dans la salle au vu du nombre de pièces à réaliser, et donc de la nécessité d'organiser la séance. Réflexion et mise en place d'un planning d'utilisation des machines, des outils et des activités à mener. Réalisation des pièces, des modifications sur les pans de toit et assemblage en suivant les travaux préparés auparavant et les règles de sécurité.</t>
  </si>
  <si>
    <r>
      <t xml:space="preserve">Photographies de leurs solutions </t>
    </r>
    <r>
      <rPr>
        <i/>
        <sz val="9"/>
        <color rgb="FF000000"/>
        <rFont val="Arial"/>
        <family val="2"/>
      </rPr>
      <t>(volets ouverts et fermés)</t>
    </r>
    <r>
      <rPr>
        <sz val="9"/>
        <color rgb="FF000000"/>
        <rFont val="Arial"/>
        <family val="2"/>
        <charset val="1"/>
      </rPr>
      <t xml:space="preserve"> et intégration dans le logiciel Scratch pour réaliser l'interface graphique de base et les costumes. Définition des variables</t>
    </r>
    <r>
      <rPr>
        <i/>
        <sz val="9"/>
        <color rgb="FF000000"/>
        <rFont val="Arial"/>
        <family val="2"/>
      </rPr>
      <t xml:space="preserve"> (valeurs de la T° et de l'humidité de référence et mesurées)</t>
    </r>
    <r>
      <rPr>
        <sz val="9"/>
        <color rgb="FF000000"/>
        <rFont val="Arial"/>
        <family val="2"/>
        <charset val="1"/>
      </rPr>
      <t>, puis saisie de leur scénario sans prendre en compte la connexion avec les capteurs. Le fonctionnement virtuel testé et validé, présentation du mode d'acquisition des valeurs des capteurs et du pilotage des effecteurs dans le logiciel, puis intégration des capteurs extérieurs et des effecteurs dans le programme.</t>
    </r>
  </si>
  <si>
    <t>Bilan lié à l'organisation de la séance et aux problèmes rencontrés.</t>
  </si>
  <si>
    <t>Matériel de la classe (outils et machines) – Matériaux - Fiches de sécurité.</t>
  </si>
  <si>
    <t>Comment utiliser la simulation pour effectuer les choix de solutions techniques?</t>
  </si>
  <si>
    <r>
      <t xml:space="preserve">Les élèves vont par exploration de documents divers prendre conscience de l'aspect énergivore de l'éclairage public et des politiques sur le sujet. A partir d'un courrier de la mairie </t>
    </r>
    <r>
      <rPr>
        <i/>
        <sz val="10"/>
        <color rgb="FF000000"/>
        <rFont val="Arial"/>
        <family val="2"/>
      </rPr>
      <t xml:space="preserve">(fictif) </t>
    </r>
    <r>
      <rPr>
        <sz val="10"/>
        <color rgb="FF000000"/>
        <rFont val="Arial"/>
        <family val="2"/>
      </rPr>
      <t>demandant de tester des scénarios permettant de réduire la consommation de l'éclairage d'une rue de la ville</t>
    </r>
    <r>
      <rPr>
        <i/>
        <sz val="10"/>
        <color rgb="FF000000"/>
        <rFont val="Arial"/>
        <family val="2"/>
      </rPr>
      <t>,</t>
    </r>
    <r>
      <rPr>
        <sz val="10"/>
        <color rgb="FF000000"/>
        <rFont val="Arial"/>
        <family val="2"/>
      </rPr>
      <t xml:space="preserve"> les élèves vont étudier ces scénarios et repérer les leviers d'actions proposés pour ensuite choisir parmi différents capteurs permettant la captation des éléments extérieurs </t>
    </r>
    <r>
      <rPr>
        <i/>
        <sz val="10"/>
        <color rgb="FF000000"/>
        <rFont val="Arial"/>
        <family val="2"/>
      </rPr>
      <t>(piétons, luminosité, véhicules...)</t>
    </r>
    <r>
      <rPr>
        <sz val="10"/>
        <color rgb="FF000000"/>
        <rFont val="Arial"/>
        <family val="2"/>
      </rPr>
      <t xml:space="preserve">. Cela fait, ils mettent en place ces scénarios sous le logiciel Scratch connecté à une interface elle-même reliée à la maquette d'éclairage de la rue concernée à l'échelle. Parallèlement à cela, une étude de forme de nouveaux candélabres remplaçant les existants est réalisée </t>
    </r>
    <r>
      <rPr>
        <i/>
        <sz val="10"/>
        <color rgb="FF000000"/>
        <rFont val="Arial"/>
        <family val="2"/>
      </rPr>
      <t>(demandé dans le courrier de la mairie)</t>
    </r>
    <r>
      <rPr>
        <sz val="10"/>
        <color rgb="FF000000"/>
        <rFont val="Arial"/>
        <family val="2"/>
      </rPr>
      <t xml:space="preserve"> permettant une mise en avant des efforts de la ville par insertion du travail sur une photo de la rue</t>
    </r>
    <r>
      <rPr>
        <i/>
        <sz val="10"/>
        <color rgb="FF000000"/>
        <rFont val="Arial"/>
        <family val="2"/>
      </rPr>
      <t xml:space="preserve"> (réalité augmentée) </t>
    </r>
    <r>
      <rPr>
        <sz val="10"/>
        <color rgb="FF000000"/>
        <rFont val="Arial"/>
        <family val="2"/>
      </rPr>
      <t>et sur la maquette après leurs fabrications.</t>
    </r>
  </si>
  <si>
    <r>
      <t>Photos d'éclairages publics de différentes époques</t>
    </r>
    <r>
      <rPr>
        <i/>
        <sz val="10"/>
        <color indexed="8"/>
        <rFont val="Arial"/>
        <family val="2"/>
      </rPr>
      <t xml:space="preserve"> (chandelles, huiles, gaz, électricité) - (Poème LesNouvellesLanternes
publié en 1746 par Adrien-Joseph Le Valois d'Orville - Affiche Aleardo Villa - Gas Aerogeno - 1902)</t>
    </r>
    <r>
      <rPr>
        <sz val="10"/>
        <color indexed="8"/>
        <rFont val="Arial"/>
        <family val="2"/>
      </rPr>
      <t xml:space="preserve"> - Articles de journaux sur l'implication croissante des villes françaises dans la gestion ou modernisation de leurs éclairages publics ou partie d'un journal télévisé + courrier de la mairie.</t>
    </r>
  </si>
  <si>
    <t>4 ème</t>
  </si>
  <si>
    <t>Les métiers liés au design seront étudiés dans le cadre du parcours avenir.</t>
  </si>
  <si>
    <t>Comment saisir ces scénarios à l'aide du logiciel Scratch ?</t>
  </si>
  <si>
    <t>Comment réaliser les candélabres ?</t>
  </si>
  <si>
    <r>
      <rPr>
        <sz val="9"/>
        <rFont val="Arial"/>
        <family val="2"/>
      </rPr>
      <t>Etude rapide de l'historique de l'éclairage public et d'articles de journaux pour mettre en avant son évolution, ses rôles et son impact énergétique et environnemental</t>
    </r>
    <r>
      <rPr>
        <sz val="9"/>
        <color rgb="FFFF0000"/>
        <rFont val="Arial"/>
        <family val="2"/>
      </rPr>
      <t xml:space="preserve">. </t>
    </r>
    <r>
      <rPr>
        <sz val="9"/>
        <color indexed="8"/>
        <rFont val="Arial"/>
        <family val="2"/>
      </rPr>
      <t xml:space="preserve">Présentation d'un courrier de la mairie demandant de tester des scénarios permettant de réduire la consommation de l'éclairage d'une rue de 50% ainsi que la pollution visuelle et de mettre en avant auprès des concitoyens ce travail par la réalisation de candélabres design liés aux thèmes de l'environnement, de l'énergie et du respect de la nature. Détermination précise du besoin et repérage des éléments en rapport avec mise en forme d'une carte mentale pour rédaction partielle du cahier des charges. Choix par équipe d'un des scénarios de fonctionnement  proposés par la mairie, repérage des leviers d'actions proposés permettant ces économies, puis étude et choix de différents capteurs permettant de détecter les éléments extérieurs  </t>
    </r>
    <r>
      <rPr>
        <i/>
        <sz val="9"/>
        <color indexed="8"/>
        <rFont val="Arial"/>
        <family val="2"/>
      </rPr>
      <t>(piétons, véhicules, luminosité...)</t>
    </r>
    <r>
      <rPr>
        <sz val="9"/>
        <color indexed="8"/>
        <rFont val="Arial"/>
        <family val="2"/>
      </rPr>
      <t>. Compte rendu des travaux.</t>
    </r>
  </si>
  <si>
    <r>
      <t>Rappel des travaux déjà réalisés sous Scratch</t>
    </r>
    <r>
      <rPr>
        <i/>
        <sz val="9"/>
        <color indexed="8"/>
        <rFont val="Arial"/>
        <family val="2"/>
      </rPr>
      <t xml:space="preserve"> (Séquence 5 et 7 niveau 5ème) </t>
    </r>
    <r>
      <rPr>
        <sz val="9"/>
        <color indexed="8"/>
        <rFont val="Arial"/>
        <family val="2"/>
      </rPr>
      <t xml:space="preserve">et re-mémorisation des grands principes. Echanges sur les scénarios proposés et de l'intérêt de bien préparer le programme avant de le saisir vu la complexité. Présentation du programme de base et des sous- programmes </t>
    </r>
    <r>
      <rPr>
        <i/>
        <sz val="9"/>
        <color indexed="8"/>
        <rFont val="Arial"/>
        <family val="2"/>
      </rPr>
      <t>(Block sous Scratch)</t>
    </r>
    <r>
      <rPr>
        <sz val="9"/>
        <color indexed="8"/>
        <rFont val="Arial"/>
        <family val="2"/>
      </rPr>
      <t>. Préparation et saisie des scénarios sous le logiciel Scratch</t>
    </r>
    <r>
      <rPr>
        <i/>
        <sz val="9"/>
        <color indexed="8"/>
        <rFont val="Arial"/>
        <family val="2"/>
      </rPr>
      <t xml:space="preserve"> (interface graphique et costumes des ampoules déjà saisis) </t>
    </r>
    <r>
      <rPr>
        <sz val="9"/>
        <color indexed="8"/>
        <rFont val="Arial"/>
        <family val="2"/>
      </rPr>
      <t xml:space="preserve">avec simulation de l'état des capteurs choisis par clic souris pour test virtuel du fonctionnement. Une fois validé, intégration des capteurs et effecteurs réels dans le programme et test sur la maquette de la salle. Ajustements si nécessaire et vérification du respect du cahier des charges. Présentation à la classe des travaux et comparaison des scénarios.. </t>
    </r>
  </si>
  <si>
    <r>
      <t xml:space="preserve">Rappel de la définition de pollution visuelle. Etude en amont avec le professeur d'Arts plastiques de formes possibles de candélabres en fonction des contraintes fixées </t>
    </r>
    <r>
      <rPr>
        <i/>
        <sz val="9"/>
        <color indexed="8"/>
        <rFont val="Arial"/>
        <family val="2"/>
      </rPr>
      <t>(design lié aux thèmes indiqués dans le courrier + compatibilité avec la maquette : fixation, échelle + non éclairage des parties en dehors de la rue et du trottoir)</t>
    </r>
    <r>
      <rPr>
        <sz val="9"/>
        <color indexed="8"/>
        <rFont val="Arial"/>
        <family val="2"/>
      </rPr>
      <t>, puis modification du modèle volumique préconçu en partie</t>
    </r>
    <r>
      <rPr>
        <i/>
        <sz val="9"/>
        <color indexed="8"/>
        <rFont val="Arial"/>
        <family val="2"/>
      </rPr>
      <t xml:space="preserve"> (encombrement, fixation) </t>
    </r>
    <r>
      <rPr>
        <sz val="9"/>
        <color indexed="8"/>
        <rFont val="Arial"/>
        <family val="2"/>
      </rPr>
      <t xml:space="preserve">pour impression 3D et implantation sur photo de la rue </t>
    </r>
    <r>
      <rPr>
        <i/>
        <sz val="9"/>
        <color indexed="8"/>
        <rFont val="Arial"/>
        <family val="2"/>
      </rPr>
      <t xml:space="preserve">(réalité augmentée). </t>
    </r>
    <r>
      <rPr>
        <sz val="9"/>
        <color indexed="8"/>
        <rFont val="Arial"/>
        <family val="2"/>
      </rPr>
      <t>Présentation des travaux.</t>
    </r>
  </si>
  <si>
    <t xml:space="preserve">Mise en avant des rôles de l'éclairage public au cours du temps et des raisons de l'intérêt croissant des villes ces dernières années sur la gestion de celui-ci. Mise en avant de la nature des informations fournies par les capteurs et de la diversité des scénarios possibles. </t>
  </si>
  <si>
    <t>Photos d'éclairages publics de différentes époques  - Poème -  Affiche - Articles de journaux - partie de journal télévisé - Courrier de la mairie - Programme sous Scratch indiquant l'état de 12 capteurs différents branchés sur une interface.</t>
  </si>
  <si>
    <t xml:space="preserve">En partant du prix de différents ordinateurs (recherche personnelle) et des usages actuels. Les élèves découvrent qu'il est possible de réaliser un ordinateur économique (Low cost) et éco-responsable (faible consommation) avec une carte Raspberry. A partir d'un diagramme fournit servant de cahier des charges, les élèves appréhendent les contraintes liées à la réalisation du boitier. Une démarche de recherche de solution incluant une partie relative au design du boitier est mise en place. Les élèves filment les différentes étapes de manière à pouvoir créer une capsule vidéo (Hyperlapse ?) </t>
  </si>
  <si>
    <t>Comment améliorer la communication avec les parents ?</t>
  </si>
  <si>
    <t>Comment traduire nos idées sous la forme d'un programme ?</t>
  </si>
  <si>
    <t>Réaliser une carte mentale des éléments à mettre à disposition des parents et des actions à proposer ; croquis de l'interface graphique et explication des inter-actions</t>
  </si>
  <si>
    <t>Qu'est ce q'un algorithme? : renseigner le questionnaire après avoir visionner le film, Pour chaque objet présent sur la copie d'écran écrire ce qui est attendu (chaîne d'actions), Chercher dans une bibliothèque de boucle de programme celle adaptée.</t>
  </si>
  <si>
    <t>L'algorithme, les boucles, les conditions</t>
  </si>
  <si>
    <t>Tutoriel app inventor</t>
  </si>
  <si>
    <t>Etude des moyens de communication entre la famille et le collège</t>
  </si>
  <si>
    <t>Sensibilisés à la pénurie de logements étudiants, les élèves recherchent une solution alternative pour y faire face. Pourquoi n'utiliserait-on pas sur le Dunkerquois, les conteneurs maritimes ? Le conteneur ne serait-il pas une vraie réponse à l'habitat d'urgence ? Les élèves vont concevoir et proposer des solutions d'aménagement intérieur pour faire d'un conteneur un logement étudiant confortable.</t>
  </si>
  <si>
    <t>Est il facile de se loger aujourd'hui en France ? Comment se loger lorsque l'on a 20 ans, étudiant dans de grandes universités, donc dans de grandes villes, et avec peu de revenus ? Quels sont les différents types de logements disponibles ?</t>
  </si>
  <si>
    <t>A la fin de la séquence, les élèves doivent être capables de proposer des solutions en réponse aux besoins, matérialiser des idées en intégrant une dimension design.</t>
  </si>
  <si>
    <t>Croquis des élèves et des équipes. Savoir matérialiser ses idées 2D et 3D. Solutions pour l'aménagement du conteneur.</t>
  </si>
  <si>
    <t>Parcours avenir et découverte des métiers</t>
  </si>
  <si>
    <t>5ème, Séquence 2</t>
  </si>
  <si>
    <t>Quelle solution de logement alternatif a du sens pour Dunkerque ?</t>
  </si>
  <si>
    <t>Comment penser l'aménagement intérieur du conteneur ?</t>
  </si>
  <si>
    <t>Comment optimiser l'aménagement intérieur du conteneur ?</t>
  </si>
  <si>
    <t>Réaliser des croquis pour penser l'aménagement intérieur du conteneur. Prendre en main Sweet Home 3D.</t>
  </si>
  <si>
    <t>Lors de la revue de projet, les élèves réfléchissent ensemble pour prendre en compte les contraintes imposées (espace fonctionnel, coût réduit) et être à même d'améliorer les propositions initiales puis Ils terminent les conceptions 2D et 3D.</t>
  </si>
  <si>
    <t>Matérialisation des idées en 2D et 3D. Notions d'échelles et de proportionnalité.</t>
  </si>
  <si>
    <t>Les élèves justifient oralement les améliorations apportées et la pertinence de leur aménagement.</t>
  </si>
  <si>
    <t>Logiciel Sweet Home 3D et fichier de départ.</t>
  </si>
  <si>
    <t>Vidéo : La cuisine de Francfort (1926) de « Grete Schüte Lihotzky. Document : 4 studios en dessin 2D avec une liste d'achats.</t>
  </si>
  <si>
    <t>Les élèves découvrent le challenge. Ils listent les contraintes et élaborent  des stratégies pour relever le défi proposé.
Appropriation du CDC et Recherches de solutions</t>
  </si>
  <si>
    <t>Vidéo du challenge précédent ou vidéo simulant le parcours que doit accomplir le robot.</t>
  </si>
  <si>
    <t>Pour concevoir le robot, il faut traduire en contraintes le réglement du défi. Le décomposer en fonctions et quantifier les performances attendues de chacunes.
Chaine d'information, chaine d'énergie.</t>
  </si>
  <si>
    <t xml:space="preserve">Croquis de la chaine d'information et d'énergie du robot de base proposé. </t>
  </si>
  <si>
    <t>Sciences, technologie et société
Monde professionnel et économique
Corps, santé, bien-être et sécurité
Lien avec lycées et écoles d'ingénieurs</t>
  </si>
  <si>
    <t>Environnement de scratch
Savoir créer des boucles.
Notion de capteur</t>
  </si>
  <si>
    <t>3ème</t>
  </si>
  <si>
    <t>Comment élaborer le cahier des charges ?</t>
  </si>
  <si>
    <t>Comment réagit le robot face à un obstacle ?</t>
  </si>
  <si>
    <t xml:space="preserve">Quelle stratégie adapter pour répondre au challenge ? </t>
  </si>
  <si>
    <t>A partir du règlement du défi, les élèves complètent le cahier des charges.</t>
  </si>
  <si>
    <t xml:space="preserve">Découverte sommaire du robot et les capteurs disponibles (capteurs à lamelle, détecteur de ligne). Compléter une partie de programme </t>
  </si>
  <si>
    <t xml:space="preserve">Imaginer comment le robot va répondre au défi.  Déterminer les informations de son environnement qui seront prises en compte et commander les actionneurs nécessaires pour réaliser les fonctions techniques. </t>
  </si>
  <si>
    <t>Investigation en îlots.</t>
  </si>
  <si>
    <t>Projet</t>
  </si>
  <si>
    <t>Présentation schématique des contraintes et des fonctions techniques attendues</t>
  </si>
  <si>
    <t>Type de signal :analogique ou numérique</t>
  </si>
  <si>
    <t>Croquis de la nouvelle chaîne d'information et du traitement fait sur les données.</t>
  </si>
  <si>
    <t>Règlement du challenge.</t>
  </si>
  <si>
    <t>Le robot avec le début du programme permettant le déplacement et la prise en compte de l'environement.</t>
  </si>
  <si>
    <t>Rappel sur la structure de'une chaine d'énergie et d'information.</t>
  </si>
  <si>
    <t>Les élèvent développent leur programme sous scratch. Ils constatent les écarts entre les attendues du programme et le réalisé du robot et les corrigent.
Ils présentent l'ensemble de leur travail dans une revue de projet.</t>
  </si>
  <si>
    <t>Observation des présentations, conformité avec le cahier des charges, plannification du travail</t>
  </si>
  <si>
    <t>Comment programmer le robot pour qu'il puisse traverser le parcours ?</t>
  </si>
  <si>
    <t>Comment présenter dynamiquement le résultat d'un projet ?</t>
  </si>
  <si>
    <t xml:space="preserve">Expérimentations des programmes (en îlots) puis transfert sur la carte programmable du robot.      </t>
  </si>
  <si>
    <t>Programme réalisé  puis testé sur la maquette après modification.</t>
  </si>
  <si>
    <t xml:space="preserve">Ressources sur la programmation des capteurs 
Robot, plateau de test
     </t>
  </si>
  <si>
    <t>Ressources sur la programmation des capteurs
Robot, plateau de test</t>
  </si>
  <si>
    <t>Logiciel de présentation</t>
  </si>
  <si>
    <t>Pilotage d'un tracker solaire, radio-commande, sur le toit de la maquette de l'immeuble : simulation du mouvement du soleil et lecture des résultats (puissance fournie suivant la position du soleil). Comment optimiser les apports solaires et que le système soit autonome ?</t>
  </si>
  <si>
    <t>Pilotage d'une éolienne : visualisation de la vidéo "on n'est pas que des cobayes / monter dans une éolienne". Réalisation d'un programme sous Scratch afin de détecter le sens du vent et orienter correctement une éolienne. Possibilité de différencier en proposant en supplément, l'arrêt de l'éolienne en cas de vents violents.</t>
  </si>
  <si>
    <t>Modification et/ou réalisation d'un programme pour rendre un trcker solaire autonome afin qu'il maintiene en position optimale une cellule photovoltaïque tout au long de la journée. Simulation puis programmation d'une interface pour piloter le tracker.</t>
  </si>
  <si>
    <t xml:space="preserve">Etude comparative de différentes structures treillis. Utilisation d'outils numériques de simulation d'efforts. Validation d'un choix de structure puis réalisation d'un pont à structure treillis </t>
  </si>
  <si>
    <t>Le choix de la structure dite "en treillis" repose sur les paramètres suivants : charge et portée du tablier du pont, formes géométriques de la structure treillis. Ces paramètres doivent garantir la stabilité d'une structure.</t>
  </si>
  <si>
    <t xml:space="preserve">Parcours avenir : les métiers des travaux publics - de l'ingénierie </t>
  </si>
  <si>
    <t xml:space="preserve">Conception et réalisation d'une maquette de pont à structure treillis </t>
  </si>
  <si>
    <t>Manipulation afin de réaliser différentes constructions de poutres en treillis - Utilisation du logiciel Bridge Building Game</t>
  </si>
  <si>
    <t xml:space="preserve">Démarche d'investigation </t>
  </si>
  <si>
    <t xml:space="preserve">Démarche de résolution de problème technique </t>
  </si>
  <si>
    <t>La solidité ou résistance à l'effort d'un pont ou d'un ouvrage est satisfaisante si la structure est suffisamment rigide. Tous les assemblages testés ne permettent pas la stabilité du tablier. Un seul assemblage élémentaire simple s'avère très stable : le triangle</t>
  </si>
  <si>
    <t xml:space="preserve">La simulation numérique permet de montrer les parties du pont qui sont contraintes aux efforts demandés - Les ponts ou les bâtiments sont soumis principalement à plusieurs types d'efforts : la flexion, la compression et la traction. </t>
  </si>
  <si>
    <t xml:space="preserve">Vérification en charge, de la résistance à la flexion de la maquette du pont </t>
  </si>
  <si>
    <t>Banc d'essai poutres en treillis</t>
  </si>
  <si>
    <t>Banc d'essai poutres en treillis - logiciel Bridge Building Game</t>
  </si>
  <si>
    <t xml:space="preserve">A partir du contexte Canal Seine Nord existant, déterminer des solutions pour le franchissement d'obstacles. Les ponts seront choisis en fonction des contraintes imposées et du choix des matériaux. Il est donc nécessaire de tenir compte de tous ces paramètres pour concevoir nos ponts. La partie modélisation 3D apporte un regard sur le design de l'ouvrage et conforte les ingénieurs dans leurs calculs grâce aux simulations d'efforts. </t>
  </si>
  <si>
    <t>Chaque ouvrage se caractérise par un ensemble de choix : choix de solutions techniques, choix environnementaux, choix des matériaux, respect du prix etc…</t>
  </si>
  <si>
    <t xml:space="preserve">Le pont choisi par l'équipe sous forme de croquis côté respecte le lieu et les contraintes environnementales.La modélisation numérique doit respecter le lieu et les contraintes dimensionnelles. L'interprétation des résultats de la modélisation aide au choix. La justification du choix d'une solution pour les fondations est argumentée. </t>
  </si>
  <si>
    <t xml:space="preserve">À partir de la carte du tracé, relever les différents obstacles à franchir. Identifier les moyens de franchissements possibles pour chacun des types d'obstacles. Retenir une solution - Identifier les différents types de pont. </t>
  </si>
  <si>
    <t xml:space="preserve">A partir des contraintes dimensionnelles imposées par les voies de communication navigables, chaque équipe définit les dimensions de son pont et réalise un croquis côté d'une solution, puis réalise la modélisation de façon simplifiée de la solution retenue du pont par l'équipe. </t>
  </si>
  <si>
    <t xml:space="preserve">Questionnement autour de la stabilité de l'ouvrage - Mise en évidence de plusieurs idées dont celle de l'importance de la masse de l'ouvrage, de ses appuis sur le sol et de la nature du sol. </t>
  </si>
  <si>
    <t>Les différents types de pont - les points forts et les points faibles de chaque type de pont, les impacts socio-économiques.</t>
  </si>
  <si>
    <t>La stabilité des ouvrages est aussi dûe à leur positionnement. Les fondations seront dimensionnées par des spécialistes et tiendront compte de la répartition des charges sur celui-ci et de la nature du sol.</t>
  </si>
  <si>
    <t xml:space="preserve">La carte du futur tracé - Maquettes de differents types de pont </t>
  </si>
  <si>
    <t>document ressource : les contraintes dimensionnelles imposées par les voies de communication navigables.</t>
  </si>
  <si>
    <t>Maquette de pont - Logiciel Force Effect d'autodesk</t>
  </si>
  <si>
    <t>Pose à plat d'une cellule photovoltaïque sur le toit de la maquette de l'immeuble : cela vous convient-il ?                                                    Ecoute et prise de notes des différentes propositions faites par les élèves : orientation, inclinaison…</t>
  </si>
  <si>
    <t>Méthodologie pour la mise en place d'un protocole expérimental / Présentation du processus de réalisation du support / Résultats obtenus, écart, modifications à apporter / Elargissement vers d'autres solutions pour optimiser les apports solaires : trackers solaires, chauffe eau solaire... Sur d'autres solutions pour générer un courant électrique dans une habitation : éolienne, géothermie...</t>
  </si>
  <si>
    <t>Placer les élèves en tant qu'experts pour la pause de panneaux solaires, dans une région isolée, afin d'alimenter en énergie des pompes à eau : explication quant à l'emplacement des panneaux, leur position, les contraintes à prendre en compte. Possibilité de proposer des solutions modélisées et/ou sous forme de croquis (évaluation à faire en salle pupitre).</t>
  </si>
  <si>
    <t>Fonctionnement d'une installation photoélectrique raccordée au réseau (vu préalablement en "classe inversée").</t>
  </si>
  <si>
    <t>Décriptage des fonctions du CDC : pouvoir fournir une tension suffisante, ne pas endommager la cellule, le toit / Conception et réalisation d'un support (fixe) pour maintenir en position optimale la cellule photovoltaïque.</t>
  </si>
  <si>
    <t>Test de la solution par rapport au CDC / Présentation par chaque équipe de la solution réalisée / Proposition de modification</t>
  </si>
  <si>
    <t>Présentation de la solution finale : croquis / modélisation / photo de la solution finalisée + explications "comment l'avons-nous réalisée ?"</t>
  </si>
  <si>
    <t>Multimètre numérique / Système d'éclairage pour simuler le soleil</t>
  </si>
  <si>
    <r>
      <t>L'aménagement du conteneur doit réaliser les fonctions qui permettent de répondre aux besoins des étudiants. Quelles sont ces fonctions ? (à différencier des solutions). Justifier l'utilisation d'un conteneur de dimensions intérieures L</t>
    </r>
    <r>
      <rPr>
        <sz val="9"/>
        <color rgb="FF000000"/>
        <rFont val="Arial"/>
        <family val="2"/>
      </rPr>
      <t xml:space="preserve"> </t>
    </r>
    <r>
      <rPr>
        <sz val="9"/>
        <color rgb="FF000000"/>
        <rFont val="Arial"/>
        <family val="2"/>
        <charset val="1"/>
      </rPr>
      <t>:</t>
    </r>
    <r>
      <rPr>
        <sz val="9"/>
        <color rgb="FF000000"/>
        <rFont val="Arial"/>
        <family val="2"/>
      </rPr>
      <t xml:space="preserve"> </t>
    </r>
    <r>
      <rPr>
        <sz val="9"/>
        <color rgb="FF000000"/>
        <rFont val="Arial"/>
        <family val="2"/>
        <charset val="1"/>
      </rPr>
      <t>5,88m, l</t>
    </r>
    <r>
      <rPr>
        <sz val="9"/>
        <color rgb="FF000000"/>
        <rFont val="Arial"/>
        <family val="2"/>
      </rPr>
      <t xml:space="preserve"> </t>
    </r>
    <r>
      <rPr>
        <sz val="9"/>
        <color rgb="FF000000"/>
        <rFont val="Arial"/>
        <family val="2"/>
        <charset val="1"/>
      </rPr>
      <t>:</t>
    </r>
    <r>
      <rPr>
        <sz val="9"/>
        <color rgb="FF000000"/>
        <rFont val="Arial"/>
        <family val="2"/>
      </rPr>
      <t xml:space="preserve"> </t>
    </r>
    <r>
      <rPr>
        <sz val="9"/>
        <color rgb="FF000000"/>
        <rFont val="Arial"/>
        <family val="2"/>
        <charset val="1"/>
      </rPr>
      <t>2,33m, H :</t>
    </r>
    <r>
      <rPr>
        <sz val="9"/>
        <color rgb="FF000000"/>
        <rFont val="Arial"/>
        <family val="2"/>
      </rPr>
      <t xml:space="preserve"> </t>
    </r>
    <r>
      <rPr>
        <sz val="9"/>
        <color rgb="FF000000"/>
        <rFont val="Arial"/>
        <family val="2"/>
        <charset val="1"/>
      </rPr>
      <t>2,36m.</t>
    </r>
  </si>
  <si>
    <r>
      <t>Au préalable (à la maison), les élèves auront consultés les différentes ressources, et répondu aux questions suivantes : quel est le problème soulevé, quelles sont les solutions proposées pour le résoudre ? Quelle solution peut être choisie pour Dunkerque ?</t>
    </r>
    <r>
      <rPr>
        <sz val="9"/>
        <color rgb="FF000000"/>
        <rFont val="Arial"/>
        <family val="2"/>
      </rPr>
      <t xml:space="preserve"> Démarche investigation et recherche documentaire.</t>
    </r>
  </si>
  <si>
    <r>
      <t>Prise en main du logiciel 3D de manière inductive. Les croquis 2D s'inscrivent dans un format donné.</t>
    </r>
    <r>
      <rPr>
        <sz val="9"/>
        <color rgb="FF000000"/>
        <rFont val="Arial"/>
        <family val="2"/>
      </rPr>
      <t xml:space="preserve"> Démarche de résolution de problème.</t>
    </r>
  </si>
  <si>
    <r>
      <t>Au préalable (à la maison), les élèves visionnent la ressource vidéo. Ils répondent à quelques questions dont les réponses mettent en évidence que Schüte Lihotzky a aménagé une cuisine qui concentre un maximum d'efficacité dans un minimum d'espace. Son geste architectural visait à concevoir une cuisine fonctionnelle et économique. Les élèves vont s'en inspirer.</t>
    </r>
    <r>
      <rPr>
        <sz val="9"/>
        <color rgb="FF000000"/>
        <rFont val="Arial"/>
        <family val="2"/>
      </rPr>
      <t xml:space="preserve"> Démarche de résolution de problème.</t>
    </r>
  </si>
  <si>
    <r>
      <t>Le</t>
    </r>
    <r>
      <rPr>
        <sz val="9"/>
        <color rgb="FF000000"/>
        <rFont val="Arial"/>
        <family val="2"/>
      </rPr>
      <t>s</t>
    </r>
    <r>
      <rPr>
        <sz val="9"/>
        <color rgb="FF000000"/>
        <rFont val="Arial"/>
        <family val="2"/>
        <charset val="1"/>
      </rPr>
      <t xml:space="preserve"> différentes fonctions du conteneur (vie maritime, transformation en habitat).</t>
    </r>
  </si>
  <si>
    <r>
      <t xml:space="preserve">Articles : pénurie en Suède, au Havre, Capsule au Japon. Vidéo : pénurie à Lyon. Photos de chambre de </t>
    </r>
    <r>
      <rPr>
        <sz val="9"/>
        <color rgb="FF000000"/>
        <rFont val="Arial"/>
        <family val="2"/>
      </rPr>
      <t>"</t>
    </r>
    <r>
      <rPr>
        <sz val="9"/>
        <color rgb="FF000000"/>
        <rFont val="Arial"/>
        <family val="2"/>
        <charset val="1"/>
      </rPr>
      <t>bonne</t>
    </r>
    <r>
      <rPr>
        <sz val="9"/>
        <color rgb="FF000000"/>
        <rFont val="Arial"/>
        <family val="2"/>
      </rPr>
      <t>"</t>
    </r>
  </si>
  <si>
    <t>Bilan des échanges sur la ville et des comportements et habitudes des élèves.</t>
  </si>
  <si>
    <t>Mise en évidence des différentes approches que l'on peut avoir sur un lieu ou un objet ainsi que sur les notions de base de la programmation sous Scratch (boucles, instruction conditionnelle).</t>
  </si>
  <si>
    <t>Echanges sur la ville et sur les habitudes de vie de nos élèves. Mise en évidence de la méconnaissance de leur ville, de leur malaise et autres sentiments. Echanges sur le sujet et mise en avant des différentes approches possibles des lieux ou objets et présentation de l'entrée par la poésie. Promenade dans les lieux emblématiques de la ville et endroits cités par les élèves pour prise de photos et échanges. Mise en poème de ceux-ci afin de sublimer les lieux visités.</t>
  </si>
  <si>
    <r>
      <t xml:space="preserve">Proposition par les élèves de solutions courantes à cette question </t>
    </r>
    <r>
      <rPr>
        <i/>
        <sz val="9"/>
        <color theme="1"/>
        <rFont val="Arial"/>
        <family val="2"/>
      </rPr>
      <t xml:space="preserve">(diaporama, expo photos, articles dans le journal du collège...) </t>
    </r>
    <r>
      <rPr>
        <sz val="9"/>
        <color theme="1"/>
        <rFont val="Arial"/>
        <family val="2"/>
      </rPr>
      <t>Présentation par le professeur d'applications créées sous Scratch et échanges sur l'intérêt qu'aurait ce logiciel dans la mise en valeur et la diffusion de leurs travaux. Création par les groupes d'élèves de scénarios simples permettant</t>
    </r>
    <r>
      <rPr>
        <b/>
        <sz val="9"/>
        <color theme="1"/>
        <rFont val="Arial"/>
        <family val="2"/>
      </rPr>
      <t xml:space="preserve"> </t>
    </r>
    <r>
      <rPr>
        <sz val="9"/>
        <color theme="1"/>
        <rFont val="Arial"/>
        <family val="2"/>
      </rPr>
      <t>à</t>
    </r>
    <r>
      <rPr>
        <b/>
        <sz val="9"/>
        <color theme="1"/>
        <rFont val="Arial"/>
        <family val="2"/>
      </rPr>
      <t xml:space="preserve"> </t>
    </r>
    <r>
      <rPr>
        <sz val="9"/>
        <color theme="1"/>
        <rFont val="Arial"/>
        <family val="2"/>
      </rPr>
      <t>partir d'une vue aérienne de la ville, des photos prises et des poèmes réalisés de mettre en scène tout cela sous forme d'une application où des clics souris permettraient de naviguer de manière interactive dans la ville en sublimant les lieux choisis par les élèves.</t>
    </r>
  </si>
  <si>
    <r>
      <t xml:space="preserve">Les élèves n'ayant jamais utilisé ce genre de programme, présentation par le professeur des fonctions nécessaires à la saisie de leurs scénarios </t>
    </r>
    <r>
      <rPr>
        <i/>
        <sz val="9"/>
        <color theme="1"/>
        <rFont val="Arial"/>
        <family val="2"/>
      </rPr>
      <t>(costumes, boucles, instructions conditionnelles liées au clic souris...)</t>
    </r>
    <r>
      <rPr>
        <sz val="9"/>
        <color theme="1"/>
        <rFont val="Arial"/>
        <family val="2"/>
      </rPr>
      <t>. Saisie des scénarios par les groupes, test et ajustement. Présentation finale de ceux-ci devant le professeur de français et les parents.</t>
    </r>
  </si>
  <si>
    <t>Démarche de résolution de problèmes.</t>
  </si>
  <si>
    <r>
      <t xml:space="preserve">Démarche de résolution de problèmes </t>
    </r>
    <r>
      <rPr>
        <i/>
        <sz val="9"/>
        <color theme="1"/>
        <rFont val="Arial"/>
        <family val="2"/>
      </rPr>
      <t>(convertir scénario en code informatique (blocs))</t>
    </r>
    <r>
      <rPr>
        <sz val="9"/>
        <color theme="1"/>
        <rFont val="Arial"/>
        <family val="2"/>
      </rPr>
      <t xml:space="preserve"> - Investigation sur problèmes éventuels</t>
    </r>
  </si>
  <si>
    <t>Bilan lié aux types d'approches possibles d'objets (visuel, fonction, odeur, toucher, aspect, émotion, réputation, …) et des divergences d'opinions entre élèves.</t>
  </si>
  <si>
    <r>
      <t xml:space="preserve">Mise en évidence des causes de la buée sur les parties vitrées de la serre et la nécessité de trouver une solution. Mise en avant du besoin et des éléments en rapport avec le projet </t>
    </r>
    <r>
      <rPr>
        <i/>
        <sz val="10"/>
        <color theme="1"/>
        <rFont val="Arial"/>
        <family val="2"/>
      </rPr>
      <t xml:space="preserve">(humidité, température, utilisateur, serre, plante, poisson, volets...) </t>
    </r>
    <r>
      <rPr>
        <sz val="10"/>
        <color theme="1"/>
        <rFont val="Arial"/>
        <family val="2"/>
      </rPr>
      <t>et de l'intérêt du cahier des charges pour l'élaboration du planning d'activités. Faire un bilan sur les choix opérés par les élèves et les caractéristiques de certains matériaux et sources d'énergie, sur les flux d'informations et d'énergie du système à concevoir ainsi que sur les transformations qui s'opèrent.</t>
    </r>
  </si>
  <si>
    <r>
      <t xml:space="preserve">Suite à l'observation de la serre, proposition par les élèves d'hypothèses pouvant expliquer cette importante condensation sur les parties en verre et définition de protocoles de vérification, puis mise en place et présentation de leurs conclusions. Retour sur le fonctionnement de la serre aquaponique étudiée en 6ème et présentation du projet </t>
    </r>
    <r>
      <rPr>
        <i/>
        <sz val="9"/>
        <color theme="1"/>
        <rFont val="Arial"/>
        <family val="2"/>
      </rPr>
      <t>(automatisation de l'ouverture des volets de toit afin de renouveler l'air (saturé en humidité et/ou trop chaud) en fonction de la température et de l'humidité intérieure à l'aide d'une interface pilotée par Scratch et ce alimenté de façon autonome (panneau photovoltaïque à intégrer au toit (surcharge sur la structure existante qui se déforme))</t>
    </r>
    <r>
      <rPr>
        <sz val="9"/>
        <color theme="1"/>
        <rFont val="Arial"/>
        <family val="2"/>
      </rPr>
      <t xml:space="preserve">. Réflexion sur le cahier des charges et les activités à mener </t>
    </r>
    <r>
      <rPr>
        <i/>
        <sz val="9"/>
        <color theme="1"/>
        <rFont val="Arial"/>
        <family val="2"/>
      </rPr>
      <t>(besoin - planification...)</t>
    </r>
  </si>
  <si>
    <r>
      <t>Etude en groupe du pourquoi de la déformation de la structure suite à la pose du panneau photovoltaïque</t>
    </r>
    <r>
      <rPr>
        <i/>
        <sz val="9"/>
        <color rgb="FF000000"/>
        <rFont val="Arial"/>
        <family val="2"/>
      </rPr>
      <t xml:space="preserve"> (manque de rigidité du bois de la structure)</t>
    </r>
    <r>
      <rPr>
        <sz val="9"/>
        <color rgb="FF000000"/>
        <rFont val="Arial"/>
        <family val="2"/>
      </rPr>
      <t>, puis recherche de solutions pour la renforcer et pour gérer l'ouverture et la fermeture des volets à l'aide d'un effecteur</t>
    </r>
    <r>
      <rPr>
        <i/>
        <sz val="9"/>
        <color rgb="FF000000"/>
        <rFont val="Arial"/>
        <family val="2"/>
      </rPr>
      <t xml:space="preserve"> (moteur et servomoteur à disposition)(croquis - maquettage carton)</t>
    </r>
    <r>
      <rPr>
        <sz val="9"/>
        <color rgb="FF000000"/>
        <rFont val="Arial"/>
        <family val="2"/>
      </rPr>
      <t>. U</t>
    </r>
    <r>
      <rPr>
        <sz val="9"/>
        <color rgb="FF000000"/>
        <rFont val="Arial"/>
        <family val="2"/>
      </rPr>
      <t>n pan de toit complet est disponible par groupe. Des outils de modélisation sont utilisés pour tester les solutions liées au renforcement de la structure. Présentation des résultats des recherches.</t>
    </r>
  </si>
  <si>
    <r>
      <t xml:space="preserve">Retour sur le travail réalisé auparavant sur Scratch </t>
    </r>
    <r>
      <rPr>
        <i/>
        <sz val="9"/>
        <color rgb="FF000000"/>
        <rFont val="Arial"/>
        <family val="2"/>
      </rPr>
      <t xml:space="preserve">(Séquence 5 - "Comment rendre une vue aérienne interactive ?") </t>
    </r>
    <r>
      <rPr>
        <sz val="9"/>
        <color rgb="FF000000"/>
        <rFont val="Arial"/>
        <family val="2"/>
      </rPr>
      <t>et présentation de nouvelles fonctions du logiciel qui permettent de recevoir des informations de capteurs et piloter des effecteurs via une carte Picaxe ou Arduino. 
Elaboration par les groupes d'élèves d'un scénario permettant de réguler la température et l'humidité dans la serre acquises par deux capteurs via l'effecteur choisi</t>
    </r>
    <r>
      <rPr>
        <i/>
        <sz val="9"/>
        <color rgb="FF000000"/>
        <rFont val="Arial"/>
        <family val="2"/>
      </rPr>
      <t xml:space="preserve"> (moteur et donc capteurs de fin de courses ou servomoteur)</t>
    </r>
    <r>
      <rPr>
        <sz val="9"/>
        <color rgb="FF000000"/>
        <rFont val="Arial"/>
        <family val="2"/>
      </rPr>
      <t xml:space="preserve"> et réflexion sur le visuel et le contenu de l'interface graphique </t>
    </r>
    <r>
      <rPr>
        <i/>
        <sz val="9"/>
        <color rgb="FF000000"/>
        <rFont val="Arial"/>
        <family val="2"/>
      </rPr>
      <t>(sous Scratch) (états des capteurs, valeurs de référence et position des volets)</t>
    </r>
  </si>
  <si>
    <r>
      <rPr>
        <sz val="9"/>
        <color rgb="FF000000"/>
        <rFont val="Arial"/>
        <family val="2"/>
      </rPr>
      <t>Démarche d'i</t>
    </r>
    <r>
      <rPr>
        <sz val="9"/>
        <color rgb="FF000000"/>
        <rFont val="Arial"/>
        <family val="2"/>
        <charset val="1"/>
      </rPr>
      <t xml:space="preserve">nvestigation + </t>
    </r>
    <r>
      <rPr>
        <sz val="9"/>
        <color rgb="FF000000"/>
        <rFont val="Arial"/>
        <family val="2"/>
      </rPr>
      <t>Démarche de résolution de problème.</t>
    </r>
  </si>
  <si>
    <t>Démarche de résolution de problème.</t>
  </si>
  <si>
    <t>Mise en avant des résultats des investigations et des conclusions que l'on en a tirées (humidité importante - différence de T° int/ext- évaporation de l'eau de l'aquarium - saturation de l'air - caractéristiques thermiques du verre), mise en avant du besoin précis et des éléments en rapport avec l'objet technique permettant de rédiger un cahier des charges pertinent et rédaction d'une carte mentale liée au CDC pour définition des activités à mener.</t>
  </si>
  <si>
    <r>
      <t>Mise en avant des caractéristiques des matériaux de la structure, de la variété des solutions techniques aux problèmes posés</t>
    </r>
    <r>
      <rPr>
        <i/>
        <sz val="9"/>
        <color rgb="FF000000"/>
        <rFont val="Arial"/>
        <family val="2"/>
      </rPr>
      <t xml:space="preserve"> (+ principes techniques sous-jacents)</t>
    </r>
    <r>
      <rPr>
        <sz val="9"/>
        <color rgb="FF000000"/>
        <rFont val="Arial"/>
        <family val="2"/>
      </rPr>
      <t xml:space="preserve"> et de l'intérêt de la modélisation.</t>
    </r>
  </si>
  <si>
    <r>
      <t>Les élèves interviennent quant : - au choix des matériaux à utiliser (rester dans la philosophie de la serre aquaponique) - à la réalisation et/ou modifications des pièces de la serre. Ils réalisent celles-ci et intègrent la solution au pan de toit. Ils saisissent leur scénario dans Scratch, sans y intégrer les capteurs et effecteurs</t>
    </r>
    <r>
      <rPr>
        <i/>
        <sz val="10"/>
        <color rgb="FF000000"/>
        <rFont val="Arial"/>
        <family val="2"/>
      </rPr>
      <t xml:space="preserve"> (création des costumes, saisie du scénario).</t>
    </r>
    <r>
      <rPr>
        <sz val="10"/>
        <color rgb="FF000000"/>
        <rFont val="Arial"/>
        <family val="2"/>
      </rPr>
      <t xml:space="preserve"> Ils testent le fonctionnement virtuellement, puis intègrent les capteurs et effecteurs dans le programme.</t>
    </r>
  </si>
  <si>
    <t xml:space="preserve">Chaque groupe d'élèves a à disposition son scénario saisi et uniquement testé virtuellement sans liaison avec les capteurs et effecteurs, le système de liaison entre l'effecteur choisi et les volets placé ainsi que le renforcement de la structure du toit intégré. Tour à tour, ils testent leurs solutions sur la maquette de la serre aquaponique de la salle après avoir rappelé et formalisé les critères permettant de valider le système réalisé. Ils ajustent si nécessaire jusqu'à ce que le fonctionnement soit validé. Un bilan des travaux est ensuite réalisé. </t>
  </si>
  <si>
    <t>Détermination d'une solution pour faire varier la température et l'humidité afin de tester le système. Les groupes d'élèves placent tour à tour les pans de toit sur la serre, le panneau photovoltaïque et branchent les capteurs et l'effecteur à l'interface en prenant soin de câbler cela en respectant les procédures décrites. Ils mesurent la déformation de la structure, puis lancent leur programme sous Scratch et observent le fonctionnement. Ils ajustent si nécessaire jusqu'à ce que chaque système soit validé après avoir rappelé les critères de validation du projet.</t>
  </si>
  <si>
    <r>
      <t>Dan le cadre d'un EPI, les élèves participent à la mise en valeur d'un ouvrage littéraire en intégrant, dans une maquette, des éléments du décors. Ils se servent notamment de l'ouvrage pour déterminer les contraintes à respecter. Ils concoivent et réalisent un/des élément du décors.  Une présentation au CDI ouvrage littéraire/décors est faite en fin de séquence.</t>
    </r>
    <r>
      <rPr>
        <i/>
        <sz val="10"/>
        <color rgb="FF000000"/>
        <rFont val="Arial"/>
        <family val="2"/>
      </rPr>
      <t xml:space="preserve"> Dans cet exemple, le roman "Alice au pays des merveilles" a été choisi.</t>
    </r>
  </si>
  <si>
    <t>Articles de presse - Politique de la ville (rénovation des quartiers de Roubaix) - Correspondance avec les services de la ville pour obtenir des données sur les actions menées.</t>
  </si>
  <si>
    <t>Étude d'un spot solaire avec détecteur de présence - des éoliennes fonctionnant avec le passage des camions sur autoroute pour alimenter les panneaux d'affichage - Les bornes de secours solaire sur les autoroutes</t>
  </si>
  <si>
    <t xml:space="preserve">Groupe 1 : Comment la ville est-elle éclairée ?      Groupe 2 : Comment les solutions d'éclairage ont évolué ? </t>
  </si>
  <si>
    <t>Comment fonctionnera l'éclairage de demain ?</t>
  </si>
  <si>
    <t>Groupe 1  : Observer et décrire l'éclairage pubilc de la ville / Consulter les documents issus de la Mairie, revue de presse sur la politique de la ville sur le thème du dévelopement durable et sur l'éclairage en particulier. Revue de presse sur les innovations technologiques en terme d'éclairage.      Groupe 2 : Comparer l'efficacité énergétique des 4 types de lampes (incandescence, halogène, Fluorescente, LED)</t>
  </si>
  <si>
    <t>Identifier les différents OT qui composent les systèmes (lampes, batterie, éolienne et/ou panneaux solaires). Décrire et représenter  les différentes phases de fontionnement</t>
  </si>
  <si>
    <t xml:space="preserve">Modifier l'éclairage public a un coût (investissement) : il faut être sûr que la démarche entreprise est rentable (et savoir sur quel horizon). Définition de l'efficacité énergétique                                                                                      Classement des technologies / Validité des mesures  </t>
  </si>
  <si>
    <t>Programme (Scratch) commenté du fonctionnement du système.</t>
  </si>
  <si>
    <t>ressources bibliogrpahiques (voir avec la documentaliste) / Banc d'eaais de lampes , Consomètre, Luxmètre (Thermomètre IR)</t>
  </si>
  <si>
    <t>À la fin de la séquence, les élèves doivent être capables de mettre au point un programme simple avec un nombre limité de variables et des boucles itératives.
Notions d’algorithme et de programme.
Déclenchement d'une action par un événement.</t>
  </si>
  <si>
    <t>Les élèves (en groupe) analysent une capsule vidéo illustrant le fonctionnement d'une vidéosurveillance par Webcam et produisent un texte qui explique le fonctionnement.
Les textes sont ensuite mis en commun pour montrer les différentes instructions que le « programme » doit faire.
Des illustrations « graphiques » permettent, ensuite, de structurer différemment ce « programme ». Une ébauche de programme peut être réalisée.
Remarque : la première partie de cette séance peut être menée en pédagogie inversée.</t>
  </si>
  <si>
    <t>Un système interagit avec son environnement. Il doit acquèrir des informations de différentes natures, les traiter et réaliser diverses actions. Les élèves découvrent les capteurs et les actionneurs</t>
  </si>
  <si>
    <t>Principe de fonctionnement d'un capteur, d'un actionneur / Energie d'entrée, de sortie / Transformation de l'énergie / Nature des informations et des signaux / Représentation fonctionnelle de l'alarme.</t>
  </si>
  <si>
    <t>Evaluation des compte rendus d'investigation. Repèrer des capteurs et des actionneurs sur d'autres objets familiers. Refaire le schéma fonctionnel d'un autre objet technique simple (Transfert des connaissances)</t>
  </si>
  <si>
    <t xml:space="preserve">Comment l'alarme peut elle acquèrir des informations ? </t>
  </si>
  <si>
    <t>Comment l'alarme agit sur son environnement ?</t>
  </si>
  <si>
    <t>Mise en avant des composantes d'un programme commandés par des éléments extérieurs et de la rigueur nécessaire à la saisie, de l'intérêt de modéliser le fonctionnement ou le rendu d'un objet pour le tester, le partager et mener une investigation.</t>
  </si>
  <si>
    <t>Liens possibles avec les EPI ou les parcours (Avenir, Citoyen, PEAC).</t>
  </si>
  <si>
    <t>La partie recherche de forme des candélabres sera réalisée avec l'aide du professeur d'Arts plastiques dans le cadre des EPI.</t>
  </si>
  <si>
    <t>Utilisation de Scratch avec capteurs et effecteurs extérieurs.</t>
  </si>
  <si>
    <t>Comment économiser de l'énergie dans l'éclairage des rues secondaires de la ville sans altérer la sécurité ?</t>
  </si>
  <si>
    <t>Recherche de solutions.</t>
  </si>
  <si>
    <t>Recherche de solutions - Investigation sur problèmes éventuels.</t>
  </si>
  <si>
    <t>Recherche de solutions - Modélisation - Réalisation.</t>
  </si>
  <si>
    <r>
      <t>Mise en avant de la complexité du programme comparé à l'année précédente</t>
    </r>
    <r>
      <rPr>
        <i/>
        <sz val="9"/>
        <color indexed="8"/>
        <rFont val="Arial"/>
        <family val="2"/>
      </rPr>
      <t xml:space="preserve"> (nombre de boucles, de variables et d'instructions)</t>
    </r>
    <r>
      <rPr>
        <sz val="9"/>
        <color indexed="8"/>
        <rFont val="Arial"/>
        <family val="2"/>
      </rPr>
      <t xml:space="preserve"> et donc de l'intérêt de créer des séquences d'instructions distinctes "s'appelant" les unes les autres et ce qui suppose une préparation sérieuse avant la saisie. Mise en avant de l'intérêt de modéliser le fonctionnement avant de tester sur le réel </t>
    </r>
    <r>
      <rPr>
        <i/>
        <sz val="9"/>
        <color indexed="8"/>
        <rFont val="Arial"/>
        <family val="2"/>
      </rPr>
      <t>(facilitation de recherche des erreurs de programmation)</t>
    </r>
  </si>
  <si>
    <r>
      <t xml:space="preserve">Mise en avant des avantages de la modélisation pour observer le rendu à l'écran, son intégration à l'objet réel </t>
    </r>
    <r>
      <rPr>
        <i/>
        <sz val="9"/>
        <color indexed="8"/>
        <rFont val="Arial"/>
        <family val="2"/>
      </rPr>
      <t xml:space="preserve">(réalité augmentée) </t>
    </r>
    <r>
      <rPr>
        <sz val="9"/>
        <color indexed="8"/>
        <rFont val="Arial"/>
        <family val="2"/>
      </rPr>
      <t xml:space="preserve">et de la possibilité de récupérer cette modélisation pour fabriquer l'objet (impression 3D).  </t>
    </r>
  </si>
  <si>
    <t>Pc avec Scratch - capteurs choisis.</t>
  </si>
  <si>
    <t>Logiciels de modélisation et de réalité augmentée - imprimante 3D.</t>
  </si>
  <si>
    <t xml:space="preserve">A partir du cahier des charges, mise en évidence des contraintes. 
Recherche d'informations sur le terrain, image Google earth, photos au sol, photos aériennes, premier plan de masse,  orientation soleil, ombre portée...
Croquis, schéma, dessin.
</t>
  </si>
  <si>
    <t xml:space="preserve">Lister les tâches à effectuer et planifier ces différentes actions, 
Réaliser un diagramme temporel.
</t>
  </si>
  <si>
    <t>Présenter les premières solutions à l'aide d'un logiciel de dessin : Terrain, bâtiments, orientation, éléments choisis.</t>
  </si>
  <si>
    <t xml:space="preserve">Démarche de projet. </t>
  </si>
  <si>
    <t>Démarche de projet.</t>
  </si>
  <si>
    <t>• Les contraintes du cahier des charges, plan, dessin.</t>
  </si>
  <si>
    <t>• Planning des taches, simplifié ou "Gantt Project".</t>
  </si>
  <si>
    <t>• Tablettes+applications sur la prise de mesure et le dessin à main levée.</t>
  </si>
  <si>
    <t>• Logiciel  : Gant Project.</t>
  </si>
  <si>
    <t xml:space="preserve">Logiciel : Sketch Up </t>
  </si>
  <si>
    <t>La séquence permettra aux élèves de modéliser les solutions retenues puis de simuler la mise en œuvre de ces solutions. L'utilisation de l'outil numérique (modélisation et réalité augmentée) doit améliorer la communication des informations à partager. La gestion des dossiers dans un espace de travail.</t>
  </si>
  <si>
    <t xml:space="preserve">Observation des présentations, conformité avec le cahier des charges, contrôle de la gestion des espaces de stockage mis à la disposition des élèves dans l'ENT ou sur le serveur "Kwartz" du collège. </t>
  </si>
  <si>
    <t>Présenter le projet retenu.</t>
  </si>
  <si>
    <t xml:space="preserve">Rappel de la séquence A  
Les différentes solutions retenues, les outils de représentation. Les fichiers déjà utilisables.
Préparer les fichiers SketchUp et les photos.
Comment stocker les fichiers et comment les organiser ?
</t>
  </si>
  <si>
    <t xml:space="preserve">La réalité augmentée : présentation d'un exemple. Méthode et démarche à suivre.
Les outils à votre disposition : Réaliser les différents Tags et tracker, créer les liaisons Tags-ressources.
</t>
  </si>
  <si>
    <t xml:space="preserve">Les groupes présentent la maquette du jardin imaginé. Ils utilisent les outils "Augment" et "Aurasma".
</t>
  </si>
  <si>
    <t>Démarche de résolution de problème, démarche d'investigation.</t>
  </si>
  <si>
    <t>• Les formats de sauvegarde, formats de fichiers, gestion des espaces de stockage.</t>
  </si>
  <si>
    <t xml:space="preserve">• Quel est l'intérêt d'utiliser cette technologie.
• Citer et décrire d'autres applications de la réalité augmentée.
</t>
  </si>
  <si>
    <t>Critique et améliorations possibles. Synthèse "les outils de réalité augmentée".</t>
  </si>
  <si>
    <t>Appareil photo, Tablettes, Logiciel traitement photos.</t>
  </si>
  <si>
    <t>Tablette, Outils de création de tags.</t>
  </si>
  <si>
    <t>Maquettes du jardin, Tablette(Android), VPI.</t>
  </si>
  <si>
    <t>extrait vidéo : Mon oncle de Tati ou Ali Baba.</t>
  </si>
  <si>
    <t>Transmission et transformation de mouvement, éléments de la chaîne numérique.</t>
  </si>
  <si>
    <t>Portfolio d'évaluation, tâche complexe, exposition collective (EPI ).</t>
  </si>
  <si>
    <t>Prérequis :  utiliser un réglet et un calibre à coulisse, concevoir une forme simple en CAO.</t>
  </si>
  <si>
    <t>En tenant compte des contraintes dimensionnelles, comment imaginez à l'aide d'un croquis l'élément(s) d'un système domotique?</t>
  </si>
  <si>
    <t>Comment réaliser un assemblage numérique. Comment transposer un élément en réalité augmentée?</t>
  </si>
  <si>
    <t>Emettre des idées, proposer une solution,  réaliser un dessin. Réaliser une maquette en carton.</t>
  </si>
  <si>
    <t xml:space="preserve">Concevoir un élément par modélisation numérique (support moteur et portail original). </t>
  </si>
  <si>
    <t>Comment réaliser un assemblage numérique et transposer un élément en réalité augmentée?</t>
  </si>
  <si>
    <t xml:space="preserve"> Démarche de résolution de problèmes.</t>
  </si>
  <si>
    <t>L'élève  doit utiliser des appareils de mesures. La différenciation pédagogique peut se faire sur les formes de l'élément à concevoir.</t>
  </si>
  <si>
    <t xml:space="preserve"> L'élève doit pouvoir transposer la conception d'une forme simple dans un contexte nouveau.</t>
  </si>
  <si>
    <t>L'élève applique une méthode d'assemblage propre au logiciel utilisé, il utilise un plugin pour le logiciel de CAO et de  RA(réalité augmentée).</t>
  </si>
  <si>
    <t>Maquettes didactiques,  réglet, calibre à coulisse. Fiche coup de pouce "types de dessins, appareils de mesures", travail en groupe.</t>
  </si>
  <si>
    <t>Logiciel CAO, fiche coup de pouce "utilisation des outils numériques" .</t>
  </si>
  <si>
    <t>Logiciels C.A.O et R.A, fiche coup de pouce "utilisation des outils numériques", tablettes,  travail en groupe.</t>
  </si>
  <si>
    <t>Les évolutions de l'informatique (miniaturisation, capacité de stockage, puissance, tactile, système d'exploitation). Consommation électrique et développement durable. Cycle de vie d'un produit. Recyclage des matériaux (métaux précieux, plastiques, etc.).  L'arborescence du réseau (Mes docs, public, commun, projet).</t>
  </si>
  <si>
    <t>Métiers : Programmeurs, détaillant informatique, les filières du recyclage.</t>
  </si>
  <si>
    <t>L'activité doit permettre de déterminer les usages des ordinateurs aujourd'hui. Étude du  groupe classe, généralisation à une population plus grande. Coût d'un ordinateur familial. A la manière de Steve Job ne pourrait-on pas fabriquer un ordinateur à bas coût ? Découvert de la carte raspberry. Comparaison de consommation entre le matériel de la salle et le raspberry. Cycle de vie d'un produit : le recyclage des composants informatiques.</t>
  </si>
  <si>
    <t>Les élèves s'approprient, au travers d'un diagramme, les différentes contraintes du projet. Conception d'un boitier en intégrant la démarche de design. Etude comparative de différents matériaux. Choix d'un matériau pour la réalisation du boitier. Travail en équipe, attribution de rôles. Les élèves filment les différentes étapes de la recherche de solutions. Les fichiers sont stockés dans le groupe projet</t>
  </si>
  <si>
    <t xml:space="preserve">Les puissances consommées sont elles en relation avec les usages des ordinateurs d'aujourd'hui. Consommation / Développement durable. Il existe aujourd'hui une solution permettant d'assembler un mini ordinateur répondant aux différents besoins. </t>
  </si>
  <si>
    <t>Les différentes contraintes d'un projet. La démarche de recherche de solutions.</t>
  </si>
  <si>
    <t>La démarche de design. Les matières plastiques.</t>
  </si>
  <si>
    <t>carte raspberry, PC fixe, portable, wattmètre.</t>
  </si>
  <si>
    <t>Cette séquence doit permettre aux élèves de réaliser le boitier de la carte Raspberry. Le prototypage du boitier sera réalisé à l'imprimante 3D ou la M.O.C.N.. Le micro-ordinateur sera ensuite testé dans des conditions réelles (Bureautique, Musique, vidéos, connexion de périphériques...). Le raspberry sera ensuite connecté au réseau. La carte raspberry peut donc être assimilée à un ordinateur. Tout au long de la séquence, les élèves filment les différentes activités afin de pouvoir réaliser une capsule vidéo (utilisation possible du concept d'hyperlapse). Un élargissement sera proposé aux élèves : Un parallèle peut être fait entre le travail réalisé et le concept : KUBB. (www.kubb.eu)</t>
  </si>
  <si>
    <t>Les différentes solutions proposées lors de la séquence précédente.</t>
  </si>
  <si>
    <t>Règles de sécurité, Gamme de fabrication (antériorités…) Les principaux éléments du réseau. Connexion filaire, connexion wifi.</t>
  </si>
  <si>
    <t>Comment assurer la fabrication du boitier de la carte raspberry?</t>
  </si>
  <si>
    <t>Comment assurer la fabrication du boitier de la carte Raspberry?</t>
  </si>
  <si>
    <t>Les élèves valident la solution retenue à l'aide d'une maquette papier et choisissent le matériau. Les élèves travaillent en équipe et se répartissent les tâches. Ils procèdent : Au traçage des bruts, au cisaillage, déterminent les antériorités. Ils procèdent au prototypage des boitiers. Ils filment les différentes activités et stockent les fichiers dans le dossier "projet".</t>
  </si>
  <si>
    <t>Les élèves assurent le montage final du raspberry dans le boitier. Ils terminent le montage des capsules vidéos. Les cartes raspberry sont testées en conditions réelles et comparées à un ordinateur de référence( bureautique, audio, photos, vidéo).Le raspberry est connecté au réseau et testé sur internet(RJ45 et Wifi).  Les capsules vidéos sont misent en ligne (ENT)</t>
  </si>
  <si>
    <t>Démarche d'investigation.</t>
  </si>
  <si>
    <t>Outils, matériaux, Imprimante 3D, MOCN, carte Raspberry.</t>
  </si>
  <si>
    <t>Outils, Imprimante 3D, MOCN, carte Raspberry.</t>
  </si>
  <si>
    <t>Câble, routeur wifi, différents périphériques…</t>
  </si>
  <si>
    <t>Les élèves ont, lors d'une phase d'initiation, appris à programmer le logiciel "scratch". Ils savent programmer une interface programmable (type Groomy ou PICAXE 28X2) avec le logiciel "scratch". Un tracker solaire radiocommandé a été réalisé et est présenté aux élèves.</t>
  </si>
  <si>
    <t>Bancs d'essais Panneaux photovoltaïques / Multimètre / Rapporteur / Système d'éclairage pour simuler le soleil / Tracker radiocommandé</t>
  </si>
  <si>
    <t>Après une utilisation en 6ème du réseau, les élèves découvrent l'intérêt d'avoir un matériel informatique relié en réseau. Ce qui va permettre d'aborder le fonctionnement du plus grand réseau informatique "Internet" et d'en connaitre les règles d'utilisation.</t>
  </si>
  <si>
    <t xml:space="preserve">Comprendre l'intérêt de mettre des postes en réseau et être capable de schématiser sa structure. Repérer les différents moyens de transmission d'informations. Le rôle de l'IP au sein d'un réseau. Connaitre les règles d'utilisation d'internet             </t>
  </si>
  <si>
    <t>Pourquoi les OT n'indiquent pas le même résultat pour un parcours identique ?</t>
  </si>
  <si>
    <t>Les élèves doivent être capables de réaliser le porgramme permettant au robot de traverser le parcours.</t>
  </si>
  <si>
    <t xml:space="preserve">Réalisation de tout ou partie (ouverture) du programme de commande en définissant les actions à réaliser au niveau des moteurs, en récupérant et utilisant les informations venant des capteurs du robot.
Faire dans chaque groupe l'état des lieux de l'avancement du projet et ajuster le planning prévisionnel.
     </t>
  </si>
  <si>
    <t>Réalisation de tout ou partie (ouverture) du programme de commande en définissant les actions à réaliser au niveau des moteurs, en récupérant et utilisant les informations venant des capteurs du robot.      
Elaboration d'un protocole de test pour valider la solution.</t>
  </si>
  <si>
    <t>Réalisation d'un diaporama intégrant le schéma de la chaine d'énergie et d'info,  l'organisation choisie dans le groupe ainsi que  le protocole de test.
Présentation à l'oral et démonstration du robot.</t>
  </si>
  <si>
    <t>Revue de projet</t>
  </si>
  <si>
    <t xml:space="preserve">En fin de séquence l' élève doit être capable de :
1-Comparer et commenter les évolutions des objets et systèmes
2-Exprimer sa pensée à l’aide d’outils de description adaptés 
3-Développer les bonnes pratiques de l’usage des objets communicants
</t>
  </si>
  <si>
    <t xml:space="preserve">Liens "QR-code" vers 6 vidéos </t>
  </si>
  <si>
    <t>Proposez aux élèves d'énumérer, de lister d'autres solutions techniques, d'autres sources d'énergie, qui seraient succeptibles de propulser le modèle réduit (réalisation d'une carte mentale)</t>
  </si>
  <si>
    <t>DM : poursuivre la réalisation d'une carte mentale / d'un mur collaboratif qui présenterait un problème, des solutions existantes, des solutions à venir et les changements que celles-ci induisent dans la société.                                            Exemple de problème :  Les robots : ... avancée technologique? ... Espoir ? ... Inquiétude ? Quels impacts sur la société ?</t>
  </si>
  <si>
    <t>Dans quel domaine utilise-t-on la RFID et le NFC ?</t>
  </si>
  <si>
    <t>Rechercher les applications possibles de la RFID et mettre en évidence les règles d'un usage raisonné ( sécurité liée à l'utilisation des cartes bancaires)</t>
  </si>
  <si>
    <t>Imaginer des scénarios  puis programmer un "tag" RFID pour automatiser son téléphone portable</t>
  </si>
  <si>
    <t>Smartphone et "tag" RFID ( acheté ou utiliser des  cartes de bus, ski,,,,)</t>
  </si>
  <si>
    <t>Qu'est ce qu'une application smartphone, Réaliser une carte mentale afin d'identifier les informations importantes à communiquer et les actions intéressantes  à retrouver dans cette application, Description graphique de l'application, programmation sur appinventor de l'application, test et mise à disposition aux familles,</t>
  </si>
  <si>
    <t>Comment exprimer sa pensée, définir un algorithme, Notion de boucle et condition,</t>
  </si>
  <si>
    <t>Modifier une IHM, ajouter un objet, paramétrer une action en fonction d'un capteur intégré. Modifier une carte heuristique
Associer quelques évènements simples comme le clic sur bouton, Compiler le programme, (Apk). Simulation et transfert sur un smartphone.</t>
  </si>
  <si>
    <t>La carte heuristique pour exprimer sa pensée, les éléments et les actions retenus - Création compte gmail (utilisation appinventor)</t>
  </si>
  <si>
    <t>Cdcf, carte mentale pré-remplie, logiciel création carte, copie d'écran smartphone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</si>
</sst>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C]General"/>
    <numFmt numFmtId="165" formatCode="#,##0.00&quot; &quot;[$€-40C];[Red]&quot;-&quot;#,##0.00&quot; &quot;[$€-40C]"/>
    <numFmt numFmtId="166" formatCode="0;\-0;;@"/>
  </numFmts>
  <fonts count="99"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i/>
      <sz val="16"/>
      <color rgb="FF000000"/>
      <name val="Calibri"/>
      <family val="2"/>
    </font>
    <font>
      <b/>
      <i/>
      <u/>
      <sz val="11"/>
      <color rgb="FF000000"/>
      <name val="Calibri"/>
      <family val="2"/>
    </font>
    <font>
      <b/>
      <sz val="6"/>
      <color rgb="FF000000"/>
      <name val="Calibri"/>
      <family val="2"/>
    </font>
    <font>
      <b/>
      <sz val="10"/>
      <color rgb="FF000000"/>
      <name val="Calibri"/>
      <family val="2"/>
    </font>
    <font>
      <sz val="10"/>
      <color rgb="FF000000"/>
      <name val="Calibri"/>
      <family val="2"/>
    </font>
    <font>
      <b/>
      <sz val="9"/>
      <color rgb="FF000000"/>
      <name val="Calibri"/>
      <family val="2"/>
    </font>
    <font>
      <sz val="10"/>
      <color rgb="FF7030A0"/>
      <name val="Calibri"/>
      <family val="2"/>
    </font>
    <font>
      <b/>
      <sz val="11"/>
      <color rgb="FF000000"/>
      <name val="Calibri"/>
      <family val="2"/>
    </font>
    <font>
      <sz val="11"/>
      <name val="Calibri"/>
      <family val="2"/>
    </font>
    <font>
      <sz val="9"/>
      <color rgb="FF000000"/>
      <name val="Calibri"/>
      <family val="2"/>
    </font>
    <font>
      <sz val="12"/>
      <color theme="1"/>
      <name val="Calibri"/>
      <family val="2"/>
      <scheme val="minor"/>
    </font>
    <font>
      <sz val="10"/>
      <color indexed="8"/>
      <name val="Arial"/>
      <family val="2"/>
    </font>
    <font>
      <b/>
      <sz val="12"/>
      <color indexed="8"/>
      <name val="Arial"/>
      <family val="2"/>
    </font>
    <font>
      <b/>
      <sz val="10"/>
      <color indexed="8"/>
      <name val="Arial"/>
      <family val="2"/>
    </font>
    <font>
      <i/>
      <sz val="12"/>
      <color indexed="8"/>
      <name val="Calibri"/>
      <family val="2"/>
    </font>
    <font>
      <sz val="9"/>
      <color indexed="8"/>
      <name val="Arial"/>
      <family val="2"/>
    </font>
    <font>
      <b/>
      <sz val="11"/>
      <color theme="1"/>
      <name val="Calibri"/>
      <family val="2"/>
      <scheme val="minor"/>
    </font>
    <font>
      <sz val="10"/>
      <color theme="1"/>
      <name val="Calibri"/>
      <family val="2"/>
      <scheme val="minor"/>
    </font>
    <font>
      <b/>
      <sz val="11"/>
      <color rgb="FF000000"/>
      <name val="Calibri"/>
      <family val="2"/>
      <scheme val="minor"/>
    </font>
    <font>
      <i/>
      <sz val="11"/>
      <color theme="1"/>
      <name val="Calibri"/>
      <family val="2"/>
      <scheme val="minor"/>
    </font>
    <font>
      <b/>
      <sz val="10"/>
      <color theme="1"/>
      <name val="Calibri"/>
      <family val="2"/>
      <scheme val="minor"/>
    </font>
    <font>
      <b/>
      <sz val="12"/>
      <color rgb="FF31849B"/>
      <name val="Calibri"/>
      <family val="2"/>
      <scheme val="minor"/>
    </font>
    <font>
      <sz val="10"/>
      <color rgb="FF00000A"/>
      <name val="Calibri"/>
      <family val="2"/>
      <scheme val="minor"/>
    </font>
    <font>
      <b/>
      <sz val="11"/>
      <color rgb="FF00000A"/>
      <name val="Calibri"/>
      <family val="2"/>
      <scheme val="minor"/>
    </font>
    <font>
      <i/>
      <sz val="11"/>
      <color rgb="FF000000"/>
      <name val="Calibri"/>
      <family val="2"/>
    </font>
    <font>
      <b/>
      <sz val="12"/>
      <color theme="1"/>
      <name val="Calibri"/>
      <family val="2"/>
      <scheme val="minor"/>
    </font>
    <font>
      <b/>
      <i/>
      <sz val="11"/>
      <color rgb="FF000000"/>
      <name val="Calibri"/>
      <family val="2"/>
    </font>
    <font>
      <b/>
      <sz val="14"/>
      <color rgb="FF000000"/>
      <name val="Calibri"/>
      <family val="2"/>
    </font>
    <font>
      <b/>
      <sz val="20"/>
      <color rgb="FF000000"/>
      <name val="Calibri"/>
      <family val="2"/>
    </font>
    <font>
      <vertAlign val="superscript"/>
      <sz val="10"/>
      <color rgb="FF000000"/>
      <name val="Calibri"/>
      <family val="2"/>
    </font>
    <font>
      <b/>
      <sz val="16"/>
      <color rgb="FF000000"/>
      <name val="Calibri"/>
      <family val="2"/>
    </font>
    <font>
      <b/>
      <sz val="14"/>
      <color theme="1"/>
      <name val="Calibri"/>
      <family val="2"/>
      <scheme val="minor"/>
    </font>
    <font>
      <sz val="16"/>
      <color rgb="FF000000"/>
      <name val="Calibri"/>
      <family val="2"/>
    </font>
    <font>
      <sz val="11"/>
      <color rgb="FF000000"/>
      <name val="Arial"/>
      <family val="2"/>
    </font>
    <font>
      <b/>
      <sz val="11"/>
      <color rgb="FF000000"/>
      <name val="Arial"/>
      <family val="2"/>
    </font>
    <font>
      <sz val="11"/>
      <color rgb="FF00000A"/>
      <name val="Arial"/>
      <family val="2"/>
    </font>
    <font>
      <sz val="11"/>
      <color theme="1"/>
      <name val="Arial"/>
      <family val="2"/>
    </font>
    <font>
      <sz val="9"/>
      <color rgb="FF000000"/>
      <name val="Arial"/>
      <family val="2"/>
    </font>
    <font>
      <sz val="6"/>
      <color rgb="FF000000"/>
      <name val="Arial"/>
      <family val="2"/>
    </font>
    <font>
      <sz val="8"/>
      <color rgb="FF000000"/>
      <name val="Arial"/>
      <family val="2"/>
    </font>
    <font>
      <b/>
      <sz val="9"/>
      <name val="Arial"/>
      <family val="2"/>
    </font>
    <font>
      <b/>
      <sz val="11"/>
      <name val="Arial"/>
      <family val="2"/>
    </font>
    <font>
      <b/>
      <sz val="9"/>
      <color rgb="FF000000"/>
      <name val="Arial"/>
      <family val="2"/>
    </font>
    <font>
      <sz val="11"/>
      <name val="Arial"/>
      <family val="2"/>
    </font>
    <font>
      <b/>
      <sz val="22"/>
      <color rgb="FF000000"/>
      <name val="Arial"/>
      <family val="2"/>
    </font>
    <font>
      <sz val="10"/>
      <color rgb="FF000000"/>
      <name val="Arial"/>
      <family val="2"/>
    </font>
    <font>
      <b/>
      <sz val="11"/>
      <color theme="1"/>
      <name val="Arial"/>
      <family val="2"/>
    </font>
    <font>
      <sz val="10"/>
      <color theme="1"/>
      <name val="Arial"/>
      <family val="2"/>
    </font>
    <font>
      <b/>
      <i/>
      <sz val="11"/>
      <color rgb="FF000000"/>
      <name val="Arial"/>
      <family val="2"/>
    </font>
    <font>
      <vertAlign val="superscript"/>
      <sz val="11"/>
      <color rgb="FF000000"/>
      <name val="Calibri"/>
      <family val="2"/>
    </font>
    <font>
      <sz val="11"/>
      <name val="Calibri"/>
      <family val="2"/>
      <scheme val="minor"/>
    </font>
    <font>
      <sz val="11"/>
      <color rgb="FF00000A"/>
      <name val="Calibri"/>
      <family val="2"/>
      <scheme val="minor"/>
    </font>
    <font>
      <b/>
      <sz val="11"/>
      <color rgb="FF31849B"/>
      <name val="Calibri"/>
      <family val="2"/>
      <scheme val="minor"/>
    </font>
    <font>
      <sz val="11"/>
      <color rgb="FF000000"/>
      <name val="Calibri"/>
      <family val="2"/>
      <scheme val="minor"/>
    </font>
    <font>
      <i/>
      <sz val="11"/>
      <color theme="1"/>
      <name val="Arial"/>
      <family val="2"/>
    </font>
    <font>
      <sz val="8"/>
      <color indexed="8"/>
      <name val="Arial"/>
      <family val="2"/>
    </font>
    <font>
      <sz val="7"/>
      <color indexed="8"/>
      <name val="Arial"/>
      <family val="2"/>
    </font>
    <font>
      <sz val="11"/>
      <color theme="0"/>
      <name val="Calibri"/>
      <family val="2"/>
    </font>
    <font>
      <i/>
      <sz val="11"/>
      <color rgb="FF000000"/>
      <name val="Arial"/>
      <family val="2"/>
    </font>
    <font>
      <b/>
      <vertAlign val="superscript"/>
      <sz val="11"/>
      <color theme="1"/>
      <name val="Arial"/>
      <family val="2"/>
    </font>
    <font>
      <b/>
      <sz val="10"/>
      <color rgb="FF000000"/>
      <name val="Arial"/>
      <family val="2"/>
    </font>
    <font>
      <sz val="9"/>
      <color rgb="FF00000A"/>
      <name val="Calibri"/>
      <family val="2"/>
    </font>
    <font>
      <sz val="10"/>
      <color rgb="FF00000A"/>
      <name val="Calibri"/>
      <family val="2"/>
    </font>
    <font>
      <sz val="10"/>
      <color theme="1"/>
      <name val="Calibri"/>
      <family val="2"/>
    </font>
    <font>
      <sz val="8.1"/>
      <color rgb="FF00000A"/>
      <name val="Calibri"/>
      <family val="2"/>
    </font>
    <font>
      <sz val="9"/>
      <color theme="1"/>
      <name val="Calibri"/>
      <family val="2"/>
    </font>
    <font>
      <sz val="11"/>
      <color rgb="FFFF0000"/>
      <name val="Calibri"/>
      <family val="2"/>
    </font>
    <font>
      <b/>
      <sz val="11"/>
      <name val="Calibri"/>
      <family val="2"/>
    </font>
    <font>
      <sz val="9"/>
      <color theme="1"/>
      <name val="Arial"/>
      <family val="2"/>
    </font>
    <font>
      <b/>
      <sz val="9"/>
      <color theme="1"/>
      <name val="Arial"/>
      <family val="2"/>
    </font>
    <font>
      <i/>
      <sz val="9"/>
      <color theme="1"/>
      <name val="Arial"/>
      <family val="2"/>
    </font>
    <font>
      <i/>
      <sz val="10"/>
      <color theme="1"/>
      <name val="Arial"/>
      <family val="2"/>
    </font>
    <font>
      <sz val="9"/>
      <color rgb="FF000000"/>
      <name val="Arial"/>
      <family val="2"/>
      <charset val="1"/>
    </font>
    <font>
      <i/>
      <sz val="9"/>
      <color rgb="FF000000"/>
      <name val="Arial"/>
      <family val="2"/>
    </font>
    <font>
      <i/>
      <sz val="10"/>
      <color rgb="FF000000"/>
      <name val="Arial"/>
      <family val="2"/>
    </font>
    <font>
      <i/>
      <sz val="10"/>
      <color indexed="8"/>
      <name val="Arial"/>
      <family val="2"/>
    </font>
    <font>
      <sz val="9"/>
      <name val="Arial"/>
      <family val="2"/>
    </font>
    <font>
      <sz val="9"/>
      <color rgb="FFFF0000"/>
      <name val="Arial"/>
      <family val="2"/>
    </font>
    <font>
      <i/>
      <sz val="9"/>
      <color indexed="8"/>
      <name val="Arial"/>
      <family val="2"/>
    </font>
    <font>
      <sz val="10"/>
      <color rgb="FF000000"/>
      <name val="Arial"/>
      <family val="2"/>
      <charset val="1"/>
    </font>
    <font>
      <b/>
      <sz val="10"/>
      <color rgb="FF000000"/>
      <name val="Arial"/>
      <family val="2"/>
      <charset val="1"/>
    </font>
    <font>
      <sz val="7"/>
      <color rgb="FF000000"/>
      <name val="Arial"/>
      <family val="2"/>
      <charset val="1"/>
    </font>
    <font>
      <u/>
      <sz val="11"/>
      <color theme="10"/>
      <name val="Calibri"/>
      <family val="2"/>
    </font>
    <font>
      <u/>
      <sz val="11"/>
      <color theme="11"/>
      <name val="Calibri"/>
      <family val="2"/>
    </font>
  </fonts>
  <fills count="29">
    <fill>
      <patternFill patternType="none"/>
    </fill>
    <fill>
      <patternFill patternType="gray125"/>
    </fill>
    <fill>
      <patternFill patternType="solid">
        <fgColor rgb="FFDEEBF7"/>
        <bgColor rgb="FFDEEBF7"/>
      </patternFill>
    </fill>
    <fill>
      <patternFill patternType="solid">
        <fgColor rgb="FFFFF2CC"/>
        <bgColor rgb="FFFFF2CC"/>
      </patternFill>
    </fill>
    <fill>
      <patternFill patternType="solid">
        <fgColor rgb="FFFFFFCC"/>
        <bgColor rgb="FFFFFFCC"/>
      </patternFill>
    </fill>
    <fill>
      <patternFill patternType="solid">
        <fgColor theme="8" tint="0.79998168889431442"/>
        <bgColor rgb="FFFFF2CC"/>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59999389629810485"/>
        <bgColor rgb="FFFFF2CC"/>
      </patternFill>
    </fill>
    <fill>
      <patternFill patternType="solid">
        <fgColor rgb="FF92D050"/>
        <bgColor rgb="FFDEEBF7"/>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92CDD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6DDE8"/>
        <bgColor indexed="64"/>
      </patternFill>
    </fill>
    <fill>
      <patternFill patternType="solid">
        <fgColor rgb="FFDAEEF3"/>
        <bgColor indexed="64"/>
      </patternFill>
    </fill>
    <fill>
      <patternFill patternType="solid">
        <fgColor rgb="FFFFFF00"/>
        <bgColor indexed="64"/>
      </patternFill>
    </fill>
    <fill>
      <patternFill patternType="solid">
        <fgColor theme="0"/>
        <bgColor rgb="FF99CCFF"/>
      </patternFill>
    </fill>
    <fill>
      <patternFill patternType="solid">
        <fgColor rgb="FFFFFF00"/>
        <bgColor rgb="FFFFF2CC"/>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rgb="FFFFFFCC"/>
      </patternFill>
    </fill>
    <fill>
      <patternFill patternType="solid">
        <fgColor theme="6" tint="0.79998168889431442"/>
        <bgColor rgb="FFE6FF00"/>
      </patternFill>
    </fill>
    <fill>
      <patternFill patternType="solid">
        <fgColor theme="4" tint="0.59999389629810485"/>
        <bgColor indexed="64"/>
      </patternFill>
    </fill>
    <fill>
      <patternFill patternType="solid">
        <fgColor theme="4" tint="0.39997558519241921"/>
        <bgColor indexed="64"/>
      </patternFill>
    </fill>
  </fills>
  <borders count="8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medium">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medium">
        <color indexed="64"/>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medium">
        <color auto="1"/>
      </left>
      <right style="medium">
        <color auto="1"/>
      </right>
      <top/>
      <bottom style="thin">
        <color auto="1"/>
      </bottom>
      <diagonal/>
    </border>
  </borders>
  <cellStyleXfs count="69">
    <xf numFmtId="0" fontId="0" fillId="0" borderId="0"/>
    <xf numFmtId="164" fontId="14" fillId="0" borderId="0"/>
    <xf numFmtId="0" fontId="15" fillId="0" borderId="0">
      <alignment horizontal="center"/>
    </xf>
    <xf numFmtId="0" fontId="15" fillId="0" borderId="0">
      <alignment horizontal="center" textRotation="90"/>
    </xf>
    <xf numFmtId="0" fontId="16" fillId="0" borderId="0"/>
    <xf numFmtId="165" fontId="16" fillId="0" borderId="0"/>
    <xf numFmtId="0" fontId="25" fillId="0" borderId="0"/>
    <xf numFmtId="0" fontId="9" fillId="0" borderId="0"/>
    <xf numFmtId="0" fontId="6" fillId="0" borderId="0"/>
    <xf numFmtId="0" fontId="5"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cellStyleXfs>
  <cellXfs count="1587">
    <xf numFmtId="0" fontId="0" fillId="0" borderId="0" xfId="0"/>
    <xf numFmtId="164" fontId="0" fillId="0" borderId="0" xfId="1" applyFont="1" applyAlignment="1">
      <alignment horizontal="center"/>
    </xf>
    <xf numFmtId="0" fontId="0" fillId="0" borderId="0" xfId="0" applyFill="1" applyBorder="1"/>
    <xf numFmtId="0" fontId="0" fillId="0" borderId="0" xfId="0" applyBorder="1"/>
    <xf numFmtId="0" fontId="0" fillId="0" borderId="0" xfId="0" applyFill="1"/>
    <xf numFmtId="0" fontId="0" fillId="0" borderId="0" xfId="0" applyAlignment="1">
      <alignment wrapText="1"/>
    </xf>
    <xf numFmtId="0" fontId="24" fillId="0" borderId="13" xfId="0" applyFont="1" applyBorder="1" applyAlignment="1">
      <alignment horizontal="center" vertical="center"/>
    </xf>
    <xf numFmtId="164" fontId="0" fillId="0" borderId="4" xfId="1" applyFont="1" applyBorder="1" applyAlignment="1">
      <alignment horizontal="center"/>
    </xf>
    <xf numFmtId="164" fontId="0" fillId="0" borderId="22" xfId="1" applyFont="1" applyBorder="1" applyAlignment="1">
      <alignment horizontal="center"/>
    </xf>
    <xf numFmtId="0" fontId="0" fillId="0" borderId="2" xfId="0" applyBorder="1"/>
    <xf numFmtId="0" fontId="0" fillId="0" borderId="28" xfId="0" applyBorder="1"/>
    <xf numFmtId="0" fontId="0" fillId="0" borderId="10" xfId="0" applyBorder="1"/>
    <xf numFmtId="0" fontId="0" fillId="0" borderId="0" xfId="0" applyAlignment="1">
      <alignment vertical="center" wrapText="1"/>
    </xf>
    <xf numFmtId="0" fontId="0" fillId="0" borderId="0" xfId="0" applyAlignment="1">
      <alignment vertical="center"/>
    </xf>
    <xf numFmtId="0" fontId="29" fillId="0" borderId="0" xfId="0" applyFont="1" applyAlignment="1">
      <alignment vertical="center" wrapText="1"/>
    </xf>
    <xf numFmtId="0" fontId="0" fillId="11" borderId="2" xfId="0" applyFill="1" applyBorder="1" applyAlignment="1">
      <alignment vertical="center"/>
    </xf>
    <xf numFmtId="0" fontId="0" fillId="11" borderId="25" xfId="0" applyFill="1" applyBorder="1" applyAlignment="1">
      <alignment vertical="center"/>
    </xf>
    <xf numFmtId="0" fontId="34" fillId="0" borderId="13" xfId="0" applyFont="1" applyBorder="1"/>
    <xf numFmtId="0" fontId="34" fillId="0" borderId="32" xfId="0" applyFont="1" applyBorder="1"/>
    <xf numFmtId="0" fontId="34" fillId="0" borderId="2" xfId="0" applyFont="1" applyBorder="1"/>
    <xf numFmtId="0" fontId="0" fillId="14" borderId="24" xfId="0" applyFill="1" applyBorder="1" applyAlignment="1">
      <alignment vertical="center"/>
    </xf>
    <xf numFmtId="0" fontId="0" fillId="14" borderId="2" xfId="0" applyFill="1" applyBorder="1" applyAlignment="1">
      <alignment vertical="center"/>
    </xf>
    <xf numFmtId="0" fontId="34" fillId="0" borderId="20" xfId="0" applyFont="1" applyBorder="1"/>
    <xf numFmtId="0" fontId="34" fillId="0" borderId="48" xfId="0" applyFont="1" applyBorder="1"/>
    <xf numFmtId="0" fontId="36" fillId="0" borderId="0" xfId="0" applyFont="1" applyAlignment="1">
      <alignment horizontal="justify"/>
    </xf>
    <xf numFmtId="0" fontId="0" fillId="15" borderId="2" xfId="0" applyFill="1" applyBorder="1" applyAlignment="1">
      <alignment vertical="center"/>
    </xf>
    <xf numFmtId="0" fontId="0" fillId="15" borderId="23" xfId="0" applyFill="1" applyBorder="1" applyAlignment="1">
      <alignment vertical="center"/>
    </xf>
    <xf numFmtId="0" fontId="0" fillId="15" borderId="24" xfId="0" applyFill="1" applyBorder="1" applyAlignment="1">
      <alignment vertical="center"/>
    </xf>
    <xf numFmtId="0" fontId="0" fillId="15" borderId="25" xfId="0" applyFill="1" applyBorder="1" applyAlignment="1">
      <alignment vertical="center"/>
    </xf>
    <xf numFmtId="0" fontId="0" fillId="0" borderId="19" xfId="0" applyBorder="1"/>
    <xf numFmtId="0" fontId="0" fillId="0" borderId="18" xfId="0" applyBorder="1"/>
    <xf numFmtId="0" fontId="0" fillId="15" borderId="18" xfId="0" applyFill="1" applyBorder="1" applyAlignment="1">
      <alignment horizontal="center" wrapText="1"/>
    </xf>
    <xf numFmtId="0" fontId="0" fillId="0" borderId="17" xfId="0" applyBorder="1"/>
    <xf numFmtId="0" fontId="32" fillId="17" borderId="10" xfId="0" applyFont="1" applyFill="1" applyBorder="1" applyAlignment="1">
      <alignment horizontal="center" vertical="top" wrapText="1"/>
    </xf>
    <xf numFmtId="0" fontId="0" fillId="0" borderId="16" xfId="0" applyBorder="1"/>
    <xf numFmtId="0" fontId="0" fillId="15" borderId="2" xfId="0" applyFill="1" applyBorder="1" applyAlignment="1">
      <alignment horizontal="center"/>
    </xf>
    <xf numFmtId="0" fontId="0" fillId="0" borderId="15" xfId="0" applyBorder="1"/>
    <xf numFmtId="0" fontId="32" fillId="17" borderId="12" xfId="0" applyFont="1" applyFill="1" applyBorder="1" applyAlignment="1">
      <alignment horizontal="center" vertical="top" wrapText="1"/>
    </xf>
    <xf numFmtId="0" fontId="35" fillId="17" borderId="45" xfId="0" applyFont="1" applyFill="1" applyBorder="1" applyAlignment="1">
      <alignment vertical="top" wrapText="1"/>
    </xf>
    <xf numFmtId="0" fontId="32" fillId="17" borderId="45" xfId="0" applyFont="1" applyFill="1" applyBorder="1" applyAlignment="1">
      <alignment horizontal="center" vertical="top" wrapText="1"/>
    </xf>
    <xf numFmtId="0" fontId="32" fillId="17" borderId="44" xfId="0" applyFont="1" applyFill="1" applyBorder="1" applyAlignment="1">
      <alignment vertical="top" wrapText="1"/>
    </xf>
    <xf numFmtId="0" fontId="32" fillId="17" borderId="45" xfId="0" applyFont="1" applyFill="1" applyBorder="1" applyAlignment="1">
      <alignment vertical="top" wrapText="1"/>
    </xf>
    <xf numFmtId="0" fontId="35" fillId="17" borderId="45" xfId="0" applyFont="1" applyFill="1" applyBorder="1" applyAlignment="1">
      <alignment horizontal="center" vertical="top" wrapText="1"/>
    </xf>
    <xf numFmtId="0" fontId="35" fillId="17" borderId="47" xfId="0" applyFont="1" applyFill="1" applyBorder="1" applyAlignment="1">
      <alignment horizontal="center" vertical="top" wrapText="1"/>
    </xf>
    <xf numFmtId="0" fontId="0" fillId="18" borderId="15" xfId="0" applyFill="1" applyBorder="1" applyAlignment="1">
      <alignment horizontal="center"/>
    </xf>
    <xf numFmtId="0" fontId="0" fillId="14" borderId="2" xfId="0" applyFill="1" applyBorder="1" applyAlignment="1">
      <alignment horizontal="center"/>
    </xf>
    <xf numFmtId="0" fontId="0" fillId="18" borderId="2" xfId="0" applyFill="1" applyBorder="1" applyAlignment="1">
      <alignment vertical="center"/>
    </xf>
    <xf numFmtId="0" fontId="32" fillId="17" borderId="10" xfId="0" applyFont="1" applyFill="1" applyBorder="1" applyAlignment="1">
      <alignment horizontal="center" vertical="center" wrapText="1"/>
    </xf>
    <xf numFmtId="0" fontId="0" fillId="18" borderId="25" xfId="0" applyFill="1" applyBorder="1" applyAlignment="1">
      <alignment vertical="center"/>
    </xf>
    <xf numFmtId="0" fontId="32" fillId="17" borderId="12" xfId="0" applyFont="1" applyFill="1" applyBorder="1" applyAlignment="1">
      <alignment horizontal="center" vertical="center" wrapText="1"/>
    </xf>
    <xf numFmtId="0" fontId="0" fillId="18" borderId="23" xfId="0" applyFill="1" applyBorder="1" applyAlignment="1">
      <alignment vertical="center"/>
    </xf>
    <xf numFmtId="0" fontId="35" fillId="17" borderId="47" xfId="0" applyFont="1" applyFill="1" applyBorder="1" applyAlignment="1">
      <alignment horizontal="center" vertical="center" wrapText="1"/>
    </xf>
    <xf numFmtId="0" fontId="0" fillId="18" borderId="24" xfId="0" applyFill="1" applyBorder="1" applyAlignment="1">
      <alignment vertical="center"/>
    </xf>
    <xf numFmtId="0" fontId="31" fillId="18" borderId="12" xfId="0" applyFont="1" applyFill="1" applyBorder="1"/>
    <xf numFmtId="0" fontId="31" fillId="18" borderId="25" xfId="0" applyFont="1" applyFill="1" applyBorder="1"/>
    <xf numFmtId="0" fontId="34" fillId="0" borderId="5" xfId="0" applyFont="1" applyBorder="1"/>
    <xf numFmtId="0" fontId="22" fillId="0" borderId="8" xfId="0" applyFont="1" applyBorder="1" applyAlignment="1">
      <alignment horizontal="center"/>
    </xf>
    <xf numFmtId="0" fontId="22" fillId="0" borderId="47" xfId="0" applyFont="1" applyBorder="1" applyAlignment="1">
      <alignment horizontal="center"/>
    </xf>
    <xf numFmtId="0" fontId="22" fillId="0" borderId="47" xfId="0" applyFont="1" applyBorder="1" applyAlignment="1">
      <alignment horizontal="center" wrapText="1"/>
    </xf>
    <xf numFmtId="0" fontId="22" fillId="0" borderId="7" xfId="0" applyFont="1" applyBorder="1" applyAlignment="1">
      <alignment horizontal="center"/>
    </xf>
    <xf numFmtId="0" fontId="40" fillId="17" borderId="42" xfId="0" applyFont="1" applyFill="1" applyBorder="1" applyAlignment="1">
      <alignment horizontal="center" vertical="top" wrapText="1"/>
    </xf>
    <xf numFmtId="164" fontId="20" fillId="19" borderId="0" xfId="1" applyFont="1" applyFill="1" applyBorder="1" applyAlignment="1">
      <alignment vertical="center"/>
    </xf>
    <xf numFmtId="0" fontId="0" fillId="12" borderId="0" xfId="0" applyFill="1"/>
    <xf numFmtId="0" fontId="35" fillId="17" borderId="2" xfId="0" applyFont="1" applyFill="1" applyBorder="1" applyAlignment="1">
      <alignment vertical="top" wrapText="1"/>
    </xf>
    <xf numFmtId="164" fontId="20" fillId="12" borderId="0" xfId="1" applyFont="1" applyFill="1" applyBorder="1" applyAlignment="1">
      <alignment horizontal="center" vertical="center"/>
    </xf>
    <xf numFmtId="164" fontId="19" fillId="9" borderId="0" xfId="1" applyFont="1" applyFill="1" applyBorder="1" applyAlignment="1">
      <alignment textRotation="90" wrapText="1"/>
    </xf>
    <xf numFmtId="164" fontId="19" fillId="9" borderId="30" xfId="1" applyFont="1" applyFill="1" applyBorder="1" applyAlignment="1">
      <alignment textRotation="90" wrapText="1"/>
    </xf>
    <xf numFmtId="0" fontId="36" fillId="18" borderId="53" xfId="0" applyFont="1" applyFill="1" applyBorder="1" applyAlignment="1">
      <alignment horizontal="center"/>
    </xf>
    <xf numFmtId="0" fontId="36" fillId="15" borderId="15" xfId="0" applyFont="1" applyFill="1" applyBorder="1" applyAlignment="1">
      <alignment horizontal="center"/>
    </xf>
    <xf numFmtId="0" fontId="36" fillId="14" borderId="15" xfId="0" applyFont="1" applyFill="1" applyBorder="1" applyAlignment="1">
      <alignment horizontal="center"/>
    </xf>
    <xf numFmtId="0" fontId="36" fillId="11" borderId="17" xfId="0" applyFont="1" applyFill="1" applyBorder="1" applyAlignment="1">
      <alignment horizontal="center"/>
    </xf>
    <xf numFmtId="0" fontId="36" fillId="0" borderId="18" xfId="0" applyFont="1" applyBorder="1"/>
    <xf numFmtId="0" fontId="23" fillId="0" borderId="2" xfId="0" applyFont="1" applyBorder="1" applyAlignment="1">
      <alignment wrapText="1"/>
    </xf>
    <xf numFmtId="0" fontId="0" fillId="12" borderId="0" xfId="0" applyFill="1" applyBorder="1" applyAlignment="1">
      <alignment wrapText="1"/>
    </xf>
    <xf numFmtId="0" fontId="0" fillId="12" borderId="0" xfId="0" applyFill="1" applyBorder="1"/>
    <xf numFmtId="164" fontId="42" fillId="2" borderId="57" xfId="1" applyFont="1" applyFill="1" applyBorder="1" applyAlignment="1">
      <alignment horizontal="center" vertical="center" textRotation="90"/>
    </xf>
    <xf numFmtId="164" fontId="42" fillId="2" borderId="58" xfId="1" applyFont="1" applyFill="1" applyBorder="1" applyAlignment="1">
      <alignment horizontal="center" vertical="center" textRotation="90" wrapText="1"/>
    </xf>
    <xf numFmtId="164" fontId="42" fillId="2" borderId="59" xfId="1" applyFont="1" applyFill="1" applyBorder="1" applyAlignment="1">
      <alignment horizontal="center" vertical="center" textRotation="90" wrapText="1"/>
    </xf>
    <xf numFmtId="0" fontId="0" fillId="0" borderId="54" xfId="0" applyBorder="1"/>
    <xf numFmtId="0" fontId="0" fillId="0" borderId="55" xfId="0" applyBorder="1"/>
    <xf numFmtId="0" fontId="0" fillId="12" borderId="2" xfId="0" applyFill="1" applyBorder="1" applyAlignment="1">
      <alignment horizontal="center" vertical="center" wrapText="1"/>
    </xf>
    <xf numFmtId="0" fontId="0" fillId="12" borderId="2" xfId="0" applyFill="1" applyBorder="1" applyAlignment="1">
      <alignment horizontal="center" vertical="center"/>
    </xf>
    <xf numFmtId="0" fontId="19" fillId="0" borderId="0" xfId="0" applyFont="1" applyBorder="1" applyAlignment="1">
      <alignment vertical="top" wrapText="1"/>
    </xf>
    <xf numFmtId="0" fontId="45" fillId="0" borderId="0" xfId="0" applyFont="1" applyAlignment="1">
      <alignment horizontal="center" vertical="center"/>
    </xf>
    <xf numFmtId="0" fontId="46" fillId="0" borderId="42" xfId="0" applyFont="1" applyBorder="1"/>
    <xf numFmtId="0" fontId="42" fillId="0" borderId="46" xfId="0" applyFont="1" applyBorder="1"/>
    <xf numFmtId="0" fontId="35" fillId="17" borderId="45" xfId="0" applyFont="1" applyFill="1" applyBorder="1" applyAlignment="1">
      <alignment horizontal="right" vertical="top" wrapText="1"/>
    </xf>
    <xf numFmtId="0" fontId="32" fillId="17" borderId="45" xfId="0" applyFont="1" applyFill="1" applyBorder="1" applyAlignment="1">
      <alignment horizontal="center" vertical="top" wrapText="1"/>
    </xf>
    <xf numFmtId="0" fontId="0" fillId="0" borderId="0" xfId="0"/>
    <xf numFmtId="0" fontId="0" fillId="0" borderId="36" xfId="0" applyBorder="1"/>
    <xf numFmtId="0" fontId="0" fillId="0" borderId="8" xfId="0" applyBorder="1"/>
    <xf numFmtId="0" fontId="0" fillId="0" borderId="0" xfId="0"/>
    <xf numFmtId="0" fontId="0" fillId="0" borderId="12" xfId="0" applyBorder="1"/>
    <xf numFmtId="0" fontId="0" fillId="0" borderId="0" xfId="0"/>
    <xf numFmtId="0" fontId="0" fillId="0" borderId="7" xfId="0" applyBorder="1"/>
    <xf numFmtId="0" fontId="0" fillId="0" borderId="11" xfId="0" applyBorder="1"/>
    <xf numFmtId="0" fontId="0" fillId="0" borderId="9" xfId="0" applyBorder="1"/>
    <xf numFmtId="0" fontId="45" fillId="0" borderId="0" xfId="0" applyFont="1" applyBorder="1" applyAlignment="1">
      <alignment horizontal="center"/>
    </xf>
    <xf numFmtId="0" fontId="0" fillId="0" borderId="0" xfId="0" applyBorder="1" applyAlignment="1">
      <alignment horizontal="center"/>
    </xf>
    <xf numFmtId="0" fontId="47" fillId="0" borderId="11" xfId="0" applyFont="1" applyBorder="1" applyAlignment="1">
      <alignment horizontal="center"/>
    </xf>
    <xf numFmtId="0" fontId="47" fillId="0" borderId="12" xfId="0" applyFont="1" applyBorder="1" applyAlignment="1">
      <alignment horizontal="center"/>
    </xf>
    <xf numFmtId="0" fontId="47" fillId="0" borderId="0" xfId="0" applyFont="1" applyBorder="1" applyAlignment="1">
      <alignment horizontal="center"/>
    </xf>
    <xf numFmtId="0" fontId="0" fillId="0" borderId="53" xfId="0" applyBorder="1"/>
    <xf numFmtId="0" fontId="0" fillId="0" borderId="55" xfId="0" applyBorder="1" applyAlignment="1">
      <alignment horizontal="center"/>
    </xf>
    <xf numFmtId="0" fontId="0" fillId="0" borderId="73" xfId="0" applyBorder="1"/>
    <xf numFmtId="0" fontId="0" fillId="0" borderId="23" xfId="0" applyBorder="1"/>
    <xf numFmtId="0" fontId="0" fillId="0" borderId="74" xfId="0" applyBorder="1"/>
    <xf numFmtId="0" fontId="0" fillId="0" borderId="53" xfId="0" applyBorder="1" applyAlignment="1"/>
    <xf numFmtId="0" fontId="0" fillId="0" borderId="15" xfId="0" applyBorder="1" applyAlignment="1"/>
    <xf numFmtId="0" fontId="0" fillId="0" borderId="17" xfId="0" applyBorder="1" applyAlignment="1"/>
    <xf numFmtId="164" fontId="48" fillId="8" borderId="26" xfId="1" applyFont="1" applyFill="1" applyBorder="1" applyAlignment="1">
      <alignment horizontal="left" wrapText="1"/>
    </xf>
    <xf numFmtId="164" fontId="48" fillId="8" borderId="27" xfId="1" applyFont="1" applyFill="1" applyBorder="1" applyAlignment="1">
      <alignment horizontal="left" wrapText="1"/>
    </xf>
    <xf numFmtId="0" fontId="50" fillId="12" borderId="2" xfId="0" applyFont="1" applyFill="1" applyBorder="1" applyAlignment="1">
      <alignment textRotation="45" wrapText="1"/>
    </xf>
    <xf numFmtId="0" fontId="48" fillId="0" borderId="2" xfId="0" applyFont="1" applyBorder="1" applyAlignment="1">
      <alignment horizontal="center"/>
    </xf>
    <xf numFmtId="0" fontId="48" fillId="0" borderId="0" xfId="0" applyFont="1"/>
    <xf numFmtId="0" fontId="49" fillId="6" borderId="2" xfId="0" applyFont="1" applyFill="1" applyBorder="1" applyAlignment="1">
      <alignment horizontal="center" wrapText="1"/>
    </xf>
    <xf numFmtId="0" fontId="49" fillId="6" borderId="2" xfId="0" applyFont="1" applyFill="1" applyBorder="1" applyAlignment="1">
      <alignment horizontal="center"/>
    </xf>
    <xf numFmtId="0" fontId="51" fillId="12" borderId="2" xfId="0" applyFont="1" applyFill="1" applyBorder="1" applyAlignment="1">
      <alignment horizontal="center" vertical="top" wrapText="1"/>
    </xf>
    <xf numFmtId="0" fontId="51" fillId="12" borderId="2" xfId="0" applyFont="1" applyFill="1" applyBorder="1" applyAlignment="1">
      <alignment horizontal="center" vertical="center" wrapText="1"/>
    </xf>
    <xf numFmtId="0" fontId="51" fillId="12" borderId="5" xfId="0" applyFont="1" applyFill="1" applyBorder="1" applyAlignment="1">
      <alignment horizontal="center" vertical="top" wrapText="1"/>
    </xf>
    <xf numFmtId="0" fontId="48" fillId="0" borderId="2" xfId="0" applyFont="1" applyBorder="1" applyAlignment="1">
      <alignment horizontal="center" vertical="center"/>
    </xf>
    <xf numFmtId="164" fontId="48" fillId="0" borderId="2" xfId="1" applyFont="1" applyBorder="1" applyAlignment="1">
      <alignment horizontal="center" vertical="center"/>
    </xf>
    <xf numFmtId="164" fontId="53" fillId="0" borderId="2" xfId="1" applyFont="1" applyBorder="1" applyAlignment="1">
      <alignment horizontal="center" vertical="center"/>
    </xf>
    <xf numFmtId="164" fontId="54" fillId="0" borderId="2" xfId="1" applyFont="1" applyBorder="1" applyAlignment="1">
      <alignment horizontal="center" vertical="center"/>
    </xf>
    <xf numFmtId="0" fontId="48" fillId="0" borderId="0" xfId="0" applyFont="1" applyFill="1" applyBorder="1"/>
    <xf numFmtId="0" fontId="48" fillId="0" borderId="2" xfId="0" applyFont="1" applyFill="1" applyBorder="1" applyAlignment="1">
      <alignment horizontal="center" vertical="center"/>
    </xf>
    <xf numFmtId="164" fontId="48" fillId="5" borderId="27" xfId="1" applyFont="1" applyFill="1" applyBorder="1" applyAlignment="1">
      <alignment horizontal="left" wrapText="1"/>
    </xf>
    <xf numFmtId="164" fontId="48" fillId="7" borderId="27" xfId="1" applyFont="1" applyFill="1" applyBorder="1" applyAlignment="1">
      <alignment horizontal="left" wrapText="1"/>
    </xf>
    <xf numFmtId="164" fontId="55" fillId="0" borderId="0" xfId="1" applyFont="1" applyFill="1" applyBorder="1" applyAlignment="1">
      <alignment horizontal="center" vertical="center"/>
    </xf>
    <xf numFmtId="0" fontId="48" fillId="0" borderId="2" xfId="0" applyFont="1" applyBorder="1"/>
    <xf numFmtId="164" fontId="57" fillId="0" borderId="0" xfId="1" applyFont="1" applyFill="1" applyBorder="1" applyAlignment="1">
      <alignment horizontal="center" vertical="center"/>
    </xf>
    <xf numFmtId="164" fontId="58" fillId="0" borderId="2" xfId="1" applyFont="1" applyBorder="1" applyAlignment="1">
      <alignment horizontal="center" vertical="center"/>
    </xf>
    <xf numFmtId="164" fontId="48" fillId="10" borderId="27" xfId="1" applyFont="1" applyFill="1" applyBorder="1" applyAlignment="1">
      <alignment horizontal="left" wrapText="1"/>
    </xf>
    <xf numFmtId="0" fontId="48" fillId="0" borderId="0" xfId="0" applyFont="1" applyAlignment="1">
      <alignment wrapText="1"/>
    </xf>
    <xf numFmtId="0" fontId="48" fillId="0" borderId="0" xfId="0" applyFont="1" applyAlignment="1">
      <alignment horizontal="center"/>
    </xf>
    <xf numFmtId="164" fontId="48" fillId="22" borderId="5" xfId="0" applyNumberFormat="1" applyFont="1" applyFill="1" applyBorder="1" applyAlignment="1">
      <alignment horizontal="center"/>
    </xf>
    <xf numFmtId="164" fontId="48" fillId="22" borderId="2" xfId="1" applyFont="1" applyFill="1" applyBorder="1" applyAlignment="1">
      <alignment horizontal="center" vertical="center"/>
    </xf>
    <xf numFmtId="0" fontId="49" fillId="14" borderId="2" xfId="0" applyFont="1" applyFill="1" applyBorder="1" applyAlignment="1">
      <alignment horizontal="center" vertical="center" textRotation="90"/>
    </xf>
    <xf numFmtId="0" fontId="49" fillId="23" borderId="2" xfId="0" applyFont="1" applyFill="1" applyBorder="1" applyAlignment="1">
      <alignment horizontal="center" vertical="center" textRotation="90"/>
    </xf>
    <xf numFmtId="164" fontId="48" fillId="23" borderId="5" xfId="1" applyFont="1" applyFill="1" applyBorder="1" applyAlignment="1">
      <alignment horizontal="center"/>
    </xf>
    <xf numFmtId="164" fontId="48" fillId="23" borderId="2" xfId="0" applyNumberFormat="1" applyFont="1" applyFill="1" applyBorder="1" applyAlignment="1">
      <alignment horizontal="center"/>
    </xf>
    <xf numFmtId="0" fontId="59" fillId="0" borderId="2" xfId="0" applyFont="1" applyFill="1" applyBorder="1" applyAlignment="1">
      <alignment horizontal="center" vertical="center" wrapText="1"/>
    </xf>
    <xf numFmtId="0" fontId="0" fillId="22" borderId="46" xfId="0" applyFill="1" applyBorder="1"/>
    <xf numFmtId="0" fontId="0" fillId="22" borderId="40" xfId="0" applyFill="1" applyBorder="1"/>
    <xf numFmtId="0" fontId="22" fillId="18" borderId="42" xfId="0" applyFont="1" applyFill="1" applyBorder="1"/>
    <xf numFmtId="164" fontId="48" fillId="20" borderId="2" xfId="1" applyFont="1" applyFill="1" applyBorder="1" applyAlignment="1">
      <alignment horizontal="left" wrapText="1"/>
    </xf>
    <xf numFmtId="0" fontId="48" fillId="0" borderId="0" xfId="0" applyFont="1" applyAlignment="1">
      <alignment vertical="center" wrapText="1"/>
    </xf>
    <xf numFmtId="0" fontId="48" fillId="12" borderId="2" xfId="0" applyFont="1" applyFill="1" applyBorder="1" applyAlignment="1">
      <alignment wrapText="1"/>
    </xf>
    <xf numFmtId="164" fontId="60" fillId="3" borderId="1" xfId="1" applyFont="1" applyFill="1" applyBorder="1" applyAlignment="1">
      <alignment horizontal="left" textRotation="90" wrapText="1"/>
    </xf>
    <xf numFmtId="0" fontId="63" fillId="0" borderId="0" xfId="0" applyFont="1"/>
    <xf numFmtId="0" fontId="48" fillId="0" borderId="0" xfId="0" applyFont="1" applyBorder="1" applyAlignment="1"/>
    <xf numFmtId="0" fontId="62" fillId="0" borderId="0" xfId="0" applyFont="1"/>
    <xf numFmtId="0" fontId="61" fillId="0" borderId="0" xfId="0" applyFont="1" applyAlignment="1">
      <alignment horizontal="center"/>
    </xf>
    <xf numFmtId="0" fontId="63" fillId="0" borderId="0" xfId="0" applyFont="1" applyBorder="1"/>
    <xf numFmtId="0" fontId="39" fillId="0" borderId="0" xfId="0" applyFont="1"/>
    <xf numFmtId="0" fontId="22" fillId="24" borderId="42" xfId="0" applyFont="1" applyFill="1" applyBorder="1"/>
    <xf numFmtId="0" fontId="0" fillId="0" borderId="0" xfId="0"/>
    <xf numFmtId="0" fontId="0" fillId="0" borderId="12" xfId="0" applyBorder="1"/>
    <xf numFmtId="0" fontId="31" fillId="17" borderId="47" xfId="0" applyFont="1" applyFill="1" applyBorder="1" applyAlignment="1">
      <alignment horizontal="center" vertical="top" wrapText="1"/>
    </xf>
    <xf numFmtId="0" fontId="31" fillId="17" borderId="45" xfId="0" applyFont="1" applyFill="1" applyBorder="1" applyAlignment="1">
      <alignment horizontal="center" vertical="top" wrapText="1"/>
    </xf>
    <xf numFmtId="0" fontId="31" fillId="17" borderId="44" xfId="0" applyFont="1" applyFill="1" applyBorder="1" applyAlignment="1">
      <alignment horizontal="center" vertical="top" wrapText="1"/>
    </xf>
    <xf numFmtId="0" fontId="31" fillId="18" borderId="0" xfId="0" applyFont="1" applyFill="1" applyBorder="1"/>
    <xf numFmtId="0" fontId="31" fillId="13" borderId="42" xfId="0" applyFont="1" applyFill="1" applyBorder="1" applyAlignment="1">
      <alignment horizontal="justify" vertical="top" wrapText="1"/>
    </xf>
    <xf numFmtId="0" fontId="13" fillId="0" borderId="45" xfId="0" applyFont="1" applyBorder="1" applyAlignment="1">
      <alignment horizontal="justify" vertical="top" wrapText="1"/>
    </xf>
    <xf numFmtId="0" fontId="13" fillId="0" borderId="44" xfId="0" applyFont="1" applyBorder="1" applyAlignment="1">
      <alignment horizontal="justify" vertical="top" wrapText="1"/>
    </xf>
    <xf numFmtId="0" fontId="65" fillId="0" borderId="48" xfId="0" applyFont="1" applyBorder="1" applyAlignment="1">
      <alignment vertical="top" wrapText="1"/>
    </xf>
    <xf numFmtId="0" fontId="0" fillId="18" borderId="2" xfId="0" applyFont="1" applyFill="1" applyBorder="1" applyAlignment="1">
      <alignment vertical="center"/>
    </xf>
    <xf numFmtId="0" fontId="65" fillId="0" borderId="23" xfId="0" applyFont="1" applyBorder="1" applyAlignment="1">
      <alignment horizontal="left" vertical="top" wrapText="1"/>
    </xf>
    <xf numFmtId="0" fontId="0" fillId="18" borderId="23" xfId="0" applyFont="1" applyFill="1" applyBorder="1" applyAlignment="1">
      <alignment vertical="center"/>
    </xf>
    <xf numFmtId="0" fontId="13" fillId="0" borderId="23" xfId="0" applyFont="1" applyBorder="1" applyAlignment="1">
      <alignment horizontal="left" vertical="top" wrapText="1"/>
    </xf>
    <xf numFmtId="0" fontId="66" fillId="0" borderId="5" xfId="0" applyFont="1" applyBorder="1" applyAlignment="1">
      <alignment vertical="top" wrapText="1"/>
    </xf>
    <xf numFmtId="0" fontId="65" fillId="0" borderId="5" xfId="0" applyFont="1" applyBorder="1" applyAlignment="1">
      <alignment vertical="top" wrapText="1"/>
    </xf>
    <xf numFmtId="0" fontId="66" fillId="18" borderId="51" xfId="0" applyFont="1" applyFill="1" applyBorder="1" applyAlignment="1">
      <alignment vertical="center" wrapText="1"/>
    </xf>
    <xf numFmtId="0" fontId="0" fillId="0" borderId="0" xfId="0" applyFont="1"/>
    <xf numFmtId="0" fontId="0" fillId="18" borderId="51" xfId="0" applyFont="1" applyFill="1" applyBorder="1" applyAlignment="1">
      <alignment vertical="center"/>
    </xf>
    <xf numFmtId="0" fontId="66" fillId="0" borderId="45" xfId="0" applyFont="1" applyBorder="1" applyAlignment="1">
      <alignment horizontal="justify" vertical="top" wrapText="1"/>
    </xf>
    <xf numFmtId="0" fontId="66" fillId="0" borderId="24" xfId="0" applyFont="1" applyBorder="1" applyAlignment="1">
      <alignment vertical="top" wrapText="1"/>
    </xf>
    <xf numFmtId="0" fontId="0" fillId="15" borderId="23" xfId="0" applyFont="1" applyFill="1" applyBorder="1" applyAlignment="1">
      <alignment vertical="center"/>
    </xf>
    <xf numFmtId="0" fontId="0" fillId="0" borderId="24" xfId="0" applyFont="1" applyBorder="1"/>
    <xf numFmtId="0" fontId="0" fillId="0" borderId="25" xfId="0" applyFont="1" applyBorder="1"/>
    <xf numFmtId="0" fontId="0" fillId="12" borderId="48" xfId="0" applyFont="1" applyFill="1" applyBorder="1" applyAlignment="1">
      <alignment vertical="center"/>
    </xf>
    <xf numFmtId="0" fontId="13" fillId="0" borderId="41" xfId="0" applyFont="1" applyBorder="1" applyAlignment="1">
      <alignment horizontal="left" vertical="top" wrapText="1"/>
    </xf>
    <xf numFmtId="0" fontId="0" fillId="12" borderId="50" xfId="0" applyFont="1" applyFill="1" applyBorder="1" applyAlignment="1">
      <alignment vertical="center"/>
    </xf>
    <xf numFmtId="0" fontId="13" fillId="0" borderId="49" xfId="0" applyFont="1" applyBorder="1" applyAlignment="1">
      <alignment horizontal="left" vertical="top" wrapText="1"/>
    </xf>
    <xf numFmtId="0" fontId="13" fillId="0" borderId="25" xfId="0" applyFont="1" applyBorder="1" applyAlignment="1">
      <alignment horizontal="justify" vertical="top" wrapText="1"/>
    </xf>
    <xf numFmtId="0" fontId="0" fillId="15" borderId="24" xfId="0" applyFont="1" applyFill="1" applyBorder="1" applyAlignment="1">
      <alignment vertical="center"/>
    </xf>
    <xf numFmtId="0" fontId="0" fillId="15" borderId="2" xfId="0" applyFont="1" applyFill="1" applyBorder="1" applyAlignment="1">
      <alignment vertical="center"/>
    </xf>
    <xf numFmtId="0" fontId="13" fillId="0" borderId="2" xfId="0" applyFont="1" applyBorder="1" applyAlignment="1">
      <alignment horizontal="left" vertical="top" wrapText="1"/>
    </xf>
    <xf numFmtId="0" fontId="66" fillId="0" borderId="2" xfId="0" applyFont="1" applyBorder="1" applyAlignment="1">
      <alignment vertical="top" wrapText="1"/>
    </xf>
    <xf numFmtId="0" fontId="67" fillId="0" borderId="0" xfId="0" applyFont="1" applyAlignment="1">
      <alignment horizontal="justify"/>
    </xf>
    <xf numFmtId="0" fontId="66" fillId="0" borderId="44" xfId="0" applyFont="1" applyBorder="1" applyAlignment="1">
      <alignment horizontal="justify" vertical="top" wrapText="1"/>
    </xf>
    <xf numFmtId="0" fontId="0" fillId="14" borderId="2" xfId="0" applyFont="1" applyFill="1" applyBorder="1" applyAlignment="1">
      <alignment vertical="center"/>
    </xf>
    <xf numFmtId="0" fontId="66" fillId="0" borderId="20" xfId="0" applyFont="1" applyBorder="1" applyAlignment="1">
      <alignment vertical="top" wrapText="1"/>
    </xf>
    <xf numFmtId="0" fontId="0" fillId="18" borderId="13" xfId="0" applyFont="1" applyFill="1" applyBorder="1"/>
    <xf numFmtId="0" fontId="0" fillId="14" borderId="25" xfId="0" applyFont="1" applyFill="1" applyBorder="1" applyAlignment="1">
      <alignment vertical="center"/>
    </xf>
    <xf numFmtId="0" fontId="67" fillId="0" borderId="0" xfId="0" applyFont="1"/>
    <xf numFmtId="0" fontId="68" fillId="0" borderId="45" xfId="0" applyFont="1" applyBorder="1" applyAlignment="1">
      <alignment vertical="top" wrapText="1"/>
    </xf>
    <xf numFmtId="0" fontId="0" fillId="11" borderId="2" xfId="0" applyFont="1" applyFill="1" applyBorder="1"/>
    <xf numFmtId="0" fontId="13" fillId="0" borderId="2" xfId="0" applyFont="1" applyBorder="1" applyAlignment="1">
      <alignment horizontal="justify" vertical="top" wrapText="1"/>
    </xf>
    <xf numFmtId="0" fontId="0" fillId="11" borderId="2" xfId="0" applyFont="1" applyFill="1" applyBorder="1" applyAlignment="1">
      <alignment horizontal="left" vertical="center"/>
    </xf>
    <xf numFmtId="0" fontId="0" fillId="11" borderId="25" xfId="0" applyFont="1" applyFill="1" applyBorder="1"/>
    <xf numFmtId="0" fontId="13" fillId="0" borderId="60" xfId="0" applyFont="1" applyBorder="1" applyAlignment="1">
      <alignment horizontal="left" vertical="top" wrapText="1"/>
    </xf>
    <xf numFmtId="0" fontId="0" fillId="11" borderId="23" xfId="0" applyFont="1" applyFill="1" applyBorder="1"/>
    <xf numFmtId="0" fontId="31" fillId="11" borderId="25" xfId="0" applyFont="1" applyFill="1" applyBorder="1" applyAlignment="1">
      <alignment horizontal="center" vertical="top" wrapText="1"/>
    </xf>
    <xf numFmtId="0" fontId="66" fillId="0" borderId="30" xfId="0" applyFont="1" applyBorder="1" applyAlignment="1">
      <alignment vertical="top" wrapText="1"/>
    </xf>
    <xf numFmtId="0" fontId="0" fillId="0" borderId="0" xfId="0"/>
    <xf numFmtId="0" fontId="0" fillId="15" borderId="24" xfId="0" applyFill="1" applyBorder="1"/>
    <xf numFmtId="0" fontId="31" fillId="11" borderId="2" xfId="0" applyFont="1" applyFill="1" applyBorder="1" applyAlignment="1">
      <alignment vertical="center"/>
    </xf>
    <xf numFmtId="0" fontId="12" fillId="11" borderId="16" xfId="0" applyFont="1" applyFill="1" applyBorder="1" applyAlignment="1">
      <alignment horizontal="center"/>
    </xf>
    <xf numFmtId="0" fontId="0" fillId="0" borderId="16" xfId="0" applyFont="1" applyBorder="1"/>
    <xf numFmtId="0" fontId="52" fillId="12" borderId="2" xfId="0" applyFont="1" applyFill="1" applyBorder="1" applyAlignment="1">
      <alignment horizontal="left" vertical="center" textRotation="45"/>
    </xf>
    <xf numFmtId="0" fontId="52" fillId="12" borderId="2" xfId="0" applyFont="1" applyFill="1" applyBorder="1" applyAlignment="1">
      <alignment horizontal="left" vertical="center" textRotation="45" wrapText="1"/>
    </xf>
    <xf numFmtId="0" fontId="51" fillId="12" borderId="2" xfId="0" applyFont="1" applyFill="1" applyBorder="1" applyAlignment="1">
      <alignment horizontal="center" textRotation="45" wrapText="1"/>
    </xf>
    <xf numFmtId="0" fontId="51" fillId="12" borderId="2" xfId="0" applyFont="1" applyFill="1" applyBorder="1" applyAlignment="1">
      <alignment horizontal="left" textRotation="45" wrapText="1"/>
    </xf>
    <xf numFmtId="0" fontId="50" fillId="12" borderId="2" xfId="0" applyFont="1" applyFill="1" applyBorder="1" applyAlignment="1">
      <alignment horizontal="left" textRotation="45" wrapText="1"/>
    </xf>
    <xf numFmtId="0" fontId="50" fillId="0" borderId="2" xfId="0" applyFont="1" applyBorder="1" applyAlignment="1">
      <alignment horizontal="left" textRotation="45" wrapText="1"/>
    </xf>
    <xf numFmtId="0" fontId="48" fillId="0" borderId="2" xfId="0" applyFont="1" applyBorder="1" applyAlignment="1">
      <alignment horizontal="left"/>
    </xf>
    <xf numFmtId="0" fontId="48" fillId="12" borderId="2" xfId="0" applyFont="1" applyFill="1" applyBorder="1" applyAlignment="1">
      <alignment horizontal="left" textRotation="45" wrapText="1"/>
    </xf>
    <xf numFmtId="0" fontId="48" fillId="12" borderId="2" xfId="0" applyFont="1" applyFill="1" applyBorder="1" applyAlignment="1">
      <alignment horizontal="left" textRotation="45"/>
    </xf>
    <xf numFmtId="0" fontId="50" fillId="12" borderId="2" xfId="0" applyFont="1" applyFill="1" applyBorder="1" applyAlignment="1">
      <alignment horizontal="center" textRotation="45" wrapText="1"/>
    </xf>
    <xf numFmtId="0" fontId="22" fillId="0" borderId="0" xfId="0" applyFont="1"/>
    <xf numFmtId="0" fontId="68" fillId="0" borderId="0" xfId="0" applyFont="1"/>
    <xf numFmtId="0" fontId="31" fillId="17" borderId="45" xfId="0" applyFont="1" applyFill="1" applyBorder="1" applyAlignment="1">
      <alignment horizontal="right" vertical="top" wrapText="1"/>
    </xf>
    <xf numFmtId="0" fontId="31" fillId="17" borderId="45" xfId="0" applyFont="1" applyFill="1" applyBorder="1" applyAlignment="1">
      <alignment vertical="top" wrapText="1"/>
    </xf>
    <xf numFmtId="0" fontId="12" fillId="17" borderId="12" xfId="0" applyFont="1" applyFill="1" applyBorder="1" applyAlignment="1">
      <alignment horizontal="center" vertical="top" wrapText="1"/>
    </xf>
    <xf numFmtId="0" fontId="66" fillId="17" borderId="12" xfId="0" applyFont="1" applyFill="1" applyBorder="1" applyAlignment="1">
      <alignment horizontal="left" vertical="top" wrapText="1" indent="1"/>
    </xf>
    <xf numFmtId="0" fontId="12" fillId="17" borderId="45" xfId="0" applyFont="1" applyFill="1" applyBorder="1" applyAlignment="1">
      <alignment horizontal="center" vertical="top" wrapText="1"/>
    </xf>
    <xf numFmtId="0" fontId="66" fillId="17" borderId="45" xfId="0" applyFont="1" applyFill="1" applyBorder="1" applyAlignment="1">
      <alignment horizontal="left" vertical="top" wrapText="1" indent="1"/>
    </xf>
    <xf numFmtId="0" fontId="12" fillId="17" borderId="10" xfId="0" applyFont="1" applyFill="1" applyBorder="1" applyAlignment="1">
      <alignment horizontal="center" vertical="top" wrapText="1"/>
    </xf>
    <xf numFmtId="0" fontId="12" fillId="17" borderId="10" xfId="0" applyFont="1" applyFill="1" applyBorder="1" applyAlignment="1">
      <alignment horizontal="left" vertical="top" wrapText="1" indent="1"/>
    </xf>
    <xf numFmtId="0" fontId="12" fillId="17" borderId="12" xfId="0" applyFont="1" applyFill="1" applyBorder="1" applyAlignment="1">
      <alignment horizontal="left" vertical="top" wrapText="1" indent="1"/>
    </xf>
    <xf numFmtId="0" fontId="12" fillId="17" borderId="45" xfId="0" applyFont="1" applyFill="1" applyBorder="1" applyAlignment="1">
      <alignment horizontal="left" vertical="top" wrapText="1" indent="1"/>
    </xf>
    <xf numFmtId="0" fontId="31" fillId="17" borderId="47" xfId="0" applyFont="1" applyFill="1" applyBorder="1" applyAlignment="1">
      <alignment horizontal="center" vertical="center" wrapText="1"/>
    </xf>
    <xf numFmtId="0" fontId="12" fillId="17" borderId="45" xfId="0" applyFont="1" applyFill="1" applyBorder="1" applyAlignment="1">
      <alignment vertical="center" wrapText="1"/>
    </xf>
    <xf numFmtId="0" fontId="12" fillId="17" borderId="12" xfId="0" applyFont="1" applyFill="1" applyBorder="1" applyAlignment="1">
      <alignment horizontal="center" vertical="center" wrapText="1"/>
    </xf>
    <xf numFmtId="0" fontId="12" fillId="17" borderId="44" xfId="0" applyFont="1" applyFill="1" applyBorder="1" applyAlignment="1">
      <alignment horizontal="center" vertical="center" wrapText="1"/>
    </xf>
    <xf numFmtId="0" fontId="12" fillId="17" borderId="10" xfId="0" applyFont="1" applyFill="1" applyBorder="1" applyAlignment="1">
      <alignment horizontal="center" vertical="center" wrapText="1"/>
    </xf>
    <xf numFmtId="0" fontId="12" fillId="17" borderId="45" xfId="0" applyFont="1" applyFill="1" applyBorder="1" applyAlignment="1">
      <alignment vertical="top" wrapText="1"/>
    </xf>
    <xf numFmtId="0" fontId="12" fillId="17" borderId="44" xfId="0" applyFont="1" applyFill="1" applyBorder="1" applyAlignment="1">
      <alignment vertical="top" wrapText="1"/>
    </xf>
    <xf numFmtId="0" fontId="66" fillId="17" borderId="10" xfId="0" applyFont="1" applyFill="1" applyBorder="1" applyAlignment="1">
      <alignment horizontal="left" vertical="top" wrapText="1" indent="1"/>
    </xf>
    <xf numFmtId="0" fontId="48" fillId="0" borderId="5" xfId="0" applyFont="1" applyBorder="1" applyAlignment="1">
      <alignment horizontal="center" vertical="center"/>
    </xf>
    <xf numFmtId="164" fontId="48" fillId="0" borderId="5" xfId="1" applyFont="1" applyBorder="1" applyAlignment="1">
      <alignment horizontal="center" vertical="center"/>
    </xf>
    <xf numFmtId="164" fontId="58" fillId="0" borderId="5" xfId="1" applyFont="1" applyBorder="1" applyAlignment="1">
      <alignment horizontal="center" vertical="center"/>
    </xf>
    <xf numFmtId="0" fontId="48" fillId="0" borderId="5" xfId="0" applyFont="1" applyBorder="1" applyAlignment="1">
      <alignment horizontal="center"/>
    </xf>
    <xf numFmtId="0" fontId="32" fillId="0" borderId="2" xfId="0" applyFont="1" applyBorder="1" applyAlignment="1">
      <alignment horizontal="left" vertical="center" wrapText="1"/>
    </xf>
    <xf numFmtId="0" fontId="0" fillId="0" borderId="2" xfId="0" applyBorder="1" applyAlignment="1">
      <alignment horizontal="center" vertical="center"/>
    </xf>
    <xf numFmtId="0" fontId="37" fillId="0" borderId="2" xfId="0" applyFont="1" applyBorder="1" applyAlignment="1">
      <alignment vertical="center" wrapText="1"/>
    </xf>
    <xf numFmtId="0" fontId="32" fillId="0" borderId="2" xfId="0" applyFont="1" applyBorder="1" applyAlignment="1">
      <alignment horizontal="justify" vertical="center" wrapText="1"/>
    </xf>
    <xf numFmtId="0" fontId="0" fillId="14" borderId="2" xfId="0" applyFill="1" applyBorder="1" applyAlignment="1">
      <alignment horizontal="center" vertical="center"/>
    </xf>
    <xf numFmtId="0" fontId="0" fillId="11" borderId="2" xfId="0" applyFill="1" applyBorder="1" applyAlignment="1">
      <alignment horizontal="center" vertical="center"/>
    </xf>
    <xf numFmtId="0" fontId="31" fillId="18" borderId="50" xfId="0" applyFont="1" applyFill="1" applyBorder="1" applyAlignment="1">
      <alignment vertical="center"/>
    </xf>
    <xf numFmtId="0" fontId="31" fillId="15" borderId="2" xfId="0" applyFont="1" applyFill="1" applyBorder="1" applyAlignment="1">
      <alignment vertical="center"/>
    </xf>
    <xf numFmtId="0" fontId="0" fillId="0" borderId="20" xfId="0" applyBorder="1" applyAlignment="1"/>
    <xf numFmtId="0" fontId="0" fillId="0" borderId="13" xfId="0" applyBorder="1" applyAlignment="1"/>
    <xf numFmtId="0" fontId="0" fillId="0" borderId="0" xfId="0"/>
    <xf numFmtId="0" fontId="49" fillId="6" borderId="13" xfId="0" applyFont="1" applyFill="1" applyBorder="1" applyAlignment="1">
      <alignment horizontal="center"/>
    </xf>
    <xf numFmtId="0" fontId="0" fillId="21" borderId="15" xfId="0" applyFill="1" applyBorder="1"/>
    <xf numFmtId="0" fontId="0" fillId="21" borderId="2" xfId="0" applyFill="1" applyBorder="1"/>
    <xf numFmtId="0" fontId="0" fillId="21" borderId="16" xfId="0" applyFill="1" applyBorder="1"/>
    <xf numFmtId="0" fontId="24" fillId="21" borderId="13" xfId="0" applyFont="1" applyFill="1" applyBorder="1" applyAlignment="1">
      <alignment horizontal="center" vertical="center"/>
    </xf>
    <xf numFmtId="166" fontId="0" fillId="21" borderId="13" xfId="0" applyNumberFormat="1" applyFill="1" applyBorder="1" applyAlignment="1">
      <alignment horizontal="center"/>
    </xf>
    <xf numFmtId="166" fontId="0" fillId="0" borderId="13" xfId="0" applyNumberFormat="1" applyBorder="1" applyAlignment="1">
      <alignment horizontal="center" vertical="center"/>
    </xf>
    <xf numFmtId="0" fontId="0" fillId="0" borderId="13" xfId="0" applyBorder="1" applyAlignment="1">
      <alignment horizontal="center" vertical="center"/>
    </xf>
    <xf numFmtId="0" fontId="50" fillId="0" borderId="2" xfId="0" applyFont="1" applyFill="1" applyBorder="1" applyAlignment="1">
      <alignment horizontal="left" textRotation="45" wrapText="1"/>
    </xf>
    <xf numFmtId="0" fontId="51" fillId="0" borderId="2" xfId="0" applyFont="1" applyFill="1" applyBorder="1" applyAlignment="1">
      <alignment horizontal="left" textRotation="45" wrapText="1"/>
    </xf>
    <xf numFmtId="0" fontId="51" fillId="0" borderId="5" xfId="0" applyFont="1" applyFill="1" applyBorder="1" applyAlignment="1">
      <alignment horizontal="center" vertical="top" wrapText="1"/>
    </xf>
    <xf numFmtId="0" fontId="48" fillId="0" borderId="0" xfId="0" applyFont="1" applyFill="1" applyAlignment="1">
      <alignment horizontal="center"/>
    </xf>
    <xf numFmtId="164" fontId="48" fillId="0" borderId="2" xfId="1" applyFont="1" applyFill="1" applyBorder="1" applyAlignment="1">
      <alignment horizontal="center" vertical="center"/>
    </xf>
    <xf numFmtId="164" fontId="58" fillId="0" borderId="2" xfId="1"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164" fontId="23" fillId="0" borderId="2" xfId="1" applyFont="1" applyBorder="1" applyAlignment="1">
      <alignment horizontal="center" vertical="center"/>
    </xf>
    <xf numFmtId="164" fontId="23" fillId="0" borderId="2" xfId="1" applyFont="1" applyFill="1" applyBorder="1" applyAlignment="1">
      <alignment horizontal="center" vertical="center"/>
    </xf>
    <xf numFmtId="0" fontId="0" fillId="0" borderId="0" xfId="0"/>
    <xf numFmtId="164" fontId="49" fillId="0" borderId="2" xfId="0" applyNumberFormat="1" applyFont="1" applyFill="1" applyBorder="1" applyAlignment="1">
      <alignment horizontal="center" wrapText="1"/>
    </xf>
    <xf numFmtId="0" fontId="48" fillId="22" borderId="13" xfId="0" applyFont="1" applyFill="1" applyBorder="1" applyAlignment="1">
      <alignment wrapText="1"/>
    </xf>
    <xf numFmtId="0" fontId="33" fillId="15" borderId="5" xfId="0" applyFont="1" applyFill="1" applyBorder="1" applyAlignment="1">
      <alignment vertical="center" wrapText="1"/>
    </xf>
    <xf numFmtId="0" fontId="0" fillId="0" borderId="20" xfId="0" applyBorder="1" applyAlignment="1">
      <alignment vertical="center"/>
    </xf>
    <xf numFmtId="0" fontId="0" fillId="0" borderId="13" xfId="0" applyBorder="1" applyAlignment="1">
      <alignment vertical="center"/>
    </xf>
    <xf numFmtId="0" fontId="38" fillId="16" borderId="5" xfId="0" applyFont="1" applyFill="1"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38" fillId="14" borderId="20" xfId="0" applyFont="1" applyFill="1" applyBorder="1" applyAlignment="1">
      <alignment vertical="center" wrapText="1"/>
    </xf>
    <xf numFmtId="0" fontId="33" fillId="11" borderId="20" xfId="0" applyFont="1" applyFill="1" applyBorder="1" applyAlignment="1">
      <alignment vertical="top" wrapText="1"/>
    </xf>
    <xf numFmtId="0" fontId="0" fillId="0" borderId="0" xfId="0"/>
    <xf numFmtId="0" fontId="11" fillId="0" borderId="2" xfId="0" applyFont="1" applyBorder="1" applyAlignment="1">
      <alignment horizontal="left" vertical="top" wrapText="1"/>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11" fillId="0" borderId="25" xfId="0" applyFont="1" applyBorder="1" applyAlignment="1">
      <alignment horizontal="left" vertical="top" wrapText="1"/>
    </xf>
    <xf numFmtId="0" fontId="11" fillId="0" borderId="60" xfId="0" applyFont="1" applyBorder="1" applyAlignment="1">
      <alignment horizontal="left" vertical="top" wrapText="1"/>
    </xf>
    <xf numFmtId="0" fontId="11" fillId="0" borderId="41" xfId="0" applyFont="1" applyBorder="1" applyAlignment="1">
      <alignment horizontal="left" vertical="top" wrapText="1"/>
    </xf>
    <xf numFmtId="0" fontId="28" fillId="15" borderId="7" xfId="0" applyFont="1" applyFill="1" applyBorder="1" applyAlignment="1">
      <alignment horizontal="left"/>
    </xf>
    <xf numFmtId="0" fontId="0" fillId="15" borderId="36" xfId="0" applyFill="1" applyBorder="1"/>
    <xf numFmtId="0" fontId="0" fillId="15" borderId="8" xfId="0" applyFill="1" applyBorder="1"/>
    <xf numFmtId="0" fontId="26" fillId="15" borderId="36" xfId="0" applyFont="1" applyFill="1" applyBorder="1" applyAlignment="1">
      <alignment vertical="center" wrapText="1"/>
    </xf>
    <xf numFmtId="0" fontId="26" fillId="15" borderId="8" xfId="0" applyFont="1" applyFill="1" applyBorder="1" applyAlignment="1">
      <alignment vertical="center" wrapText="1"/>
    </xf>
    <xf numFmtId="0" fontId="26" fillId="21" borderId="9" xfId="0" applyFont="1" applyFill="1" applyBorder="1" applyAlignment="1">
      <alignment vertical="center"/>
    </xf>
    <xf numFmtId="0" fontId="26" fillId="21" borderId="28" xfId="0" applyFont="1" applyFill="1" applyBorder="1" applyAlignment="1">
      <alignment vertical="center" wrapText="1"/>
    </xf>
    <xf numFmtId="0" fontId="26" fillId="21" borderId="10" xfId="0" applyFont="1" applyFill="1" applyBorder="1" applyAlignment="1">
      <alignment vertical="center" wrapText="1"/>
    </xf>
    <xf numFmtId="0" fontId="28" fillId="15" borderId="36" xfId="0" applyFont="1" applyFill="1" applyBorder="1" applyAlignment="1">
      <alignment vertical="center"/>
    </xf>
    <xf numFmtId="0" fontId="26" fillId="15" borderId="0" xfId="0" applyFont="1" applyFill="1" applyBorder="1" applyAlignment="1">
      <alignment vertical="center" wrapText="1"/>
    </xf>
    <xf numFmtId="166" fontId="70" fillId="15" borderId="0" xfId="0" applyNumberFormat="1" applyFont="1" applyFill="1" applyBorder="1" applyAlignment="1">
      <alignment vertical="center"/>
    </xf>
    <xf numFmtId="0" fontId="28" fillId="15" borderId="11" xfId="0" applyFont="1" applyFill="1" applyBorder="1" applyAlignment="1">
      <alignment horizontal="left"/>
    </xf>
    <xf numFmtId="0" fontId="28" fillId="15" borderId="0" xfId="0" applyFont="1" applyFill="1" applyBorder="1" applyAlignment="1">
      <alignment vertical="center" wrapText="1"/>
    </xf>
    <xf numFmtId="0" fontId="28" fillId="15" borderId="51" xfId="0" applyFont="1" applyFill="1" applyBorder="1" applyAlignment="1">
      <alignment vertical="center"/>
    </xf>
    <xf numFmtId="0" fontId="26" fillId="15" borderId="12" xfId="0" applyFont="1" applyFill="1" applyBorder="1" applyAlignment="1">
      <alignment vertical="center" wrapText="1"/>
    </xf>
    <xf numFmtId="0" fontId="70" fillId="15" borderId="11" xfId="0" applyFont="1" applyFill="1" applyBorder="1" applyAlignment="1">
      <alignment vertical="center" wrapText="1"/>
    </xf>
    <xf numFmtId="166" fontId="70" fillId="15" borderId="29" xfId="0" applyNumberFormat="1" applyFont="1" applyFill="1" applyBorder="1" applyAlignment="1">
      <alignment vertical="center"/>
    </xf>
    <xf numFmtId="166" fontId="70" fillId="21" borderId="30" xfId="0" applyNumberFormat="1" applyFont="1" applyFill="1" applyBorder="1" applyAlignment="1">
      <alignment vertical="center"/>
    </xf>
    <xf numFmtId="166" fontId="26" fillId="21" borderId="30" xfId="0" applyNumberFormat="1" applyFont="1" applyFill="1" applyBorder="1" applyAlignment="1">
      <alignment vertical="center" wrapText="1"/>
    </xf>
    <xf numFmtId="0" fontId="70" fillId="15" borderId="29" xfId="0" applyFont="1" applyFill="1" applyBorder="1" applyAlignment="1">
      <alignment vertical="center" wrapText="1"/>
    </xf>
    <xf numFmtId="0" fontId="28" fillId="15" borderId="11" xfId="0" applyFont="1" applyFill="1" applyBorder="1" applyAlignment="1">
      <alignment horizontal="left" vertical="center"/>
    </xf>
    <xf numFmtId="0" fontId="0" fillId="15" borderId="30" xfId="0" applyFill="1" applyBorder="1" applyAlignment="1">
      <alignment vertical="center"/>
    </xf>
    <xf numFmtId="0" fontId="28" fillId="15" borderId="29" xfId="0" applyFont="1" applyFill="1" applyBorder="1" applyAlignment="1">
      <alignment horizontal="left" vertical="center"/>
    </xf>
    <xf numFmtId="0" fontId="0" fillId="21" borderId="30" xfId="0" applyFill="1" applyBorder="1" applyAlignment="1">
      <alignment vertical="center"/>
    </xf>
    <xf numFmtId="164" fontId="70" fillId="21" borderId="30" xfId="1" applyFont="1" applyFill="1" applyBorder="1" applyAlignment="1">
      <alignment horizontal="left" vertical="center" wrapText="1"/>
    </xf>
    <xf numFmtId="0" fontId="0" fillId="18" borderId="15" xfId="0" applyFont="1" applyFill="1" applyBorder="1" applyAlignment="1">
      <alignment horizontal="center"/>
    </xf>
    <xf numFmtId="0" fontId="0" fillId="18" borderId="76" xfId="0" applyFill="1" applyBorder="1" applyAlignment="1">
      <alignment horizontal="center" vertical="center" wrapText="1"/>
    </xf>
    <xf numFmtId="0" fontId="0" fillId="0" borderId="25" xfId="0" applyBorder="1" applyAlignment="1">
      <alignment horizontal="center" vertical="center"/>
    </xf>
    <xf numFmtId="0" fontId="0" fillId="0" borderId="25" xfId="0" applyBorder="1"/>
    <xf numFmtId="0" fontId="0" fillId="0" borderId="77" xfId="0" applyBorder="1"/>
    <xf numFmtId="0" fontId="0" fillId="18" borderId="73" xfId="0" applyFill="1" applyBorder="1" applyAlignment="1">
      <alignment horizontal="center" vertical="center" wrapText="1"/>
    </xf>
    <xf numFmtId="0" fontId="72" fillId="0" borderId="23" xfId="0" applyFont="1" applyBorder="1" applyAlignment="1">
      <alignment horizontal="center" vertical="center"/>
    </xf>
    <xf numFmtId="0" fontId="11" fillId="0" borderId="23" xfId="0" applyFont="1" applyFill="1" applyBorder="1" applyAlignment="1">
      <alignment horizontal="left" vertical="top" wrapText="1"/>
    </xf>
    <xf numFmtId="0" fontId="0" fillId="0" borderId="0" xfId="0" applyFont="1" applyAlignment="1">
      <alignment vertical="top"/>
    </xf>
    <xf numFmtId="0" fontId="49" fillId="0" borderId="2" xfId="0" applyFont="1" applyBorder="1" applyAlignment="1">
      <alignment horizontal="center"/>
    </xf>
    <xf numFmtId="0" fontId="73" fillId="0" borderId="2" xfId="0" applyFont="1" applyBorder="1"/>
    <xf numFmtId="0" fontId="48" fillId="12" borderId="51" xfId="0" applyFont="1" applyFill="1" applyBorder="1" applyAlignment="1"/>
    <xf numFmtId="0" fontId="48" fillId="0" borderId="32" xfId="0" applyFont="1" applyBorder="1"/>
    <xf numFmtId="0" fontId="49" fillId="0" borderId="2" xfId="0" applyFont="1" applyBorder="1" applyAlignment="1">
      <alignment horizontal="center" vertical="center"/>
    </xf>
    <xf numFmtId="0" fontId="49" fillId="0" borderId="2" xfId="0" applyFont="1" applyBorder="1"/>
    <xf numFmtId="0" fontId="48" fillId="0" borderId="51" xfId="0" applyFont="1" applyBorder="1"/>
    <xf numFmtId="0" fontId="0" fillId="18" borderId="24" xfId="0" applyFont="1" applyFill="1" applyBorder="1" applyAlignment="1">
      <alignment vertical="center"/>
    </xf>
    <xf numFmtId="0" fontId="75" fillId="0" borderId="2" xfId="0" applyFont="1" applyFill="1" applyBorder="1" applyAlignment="1">
      <alignment horizontal="center" vertical="center" textRotation="90" wrapText="1"/>
    </xf>
    <xf numFmtId="0" fontId="77" fillId="17" borderId="45" xfId="0" applyFont="1" applyFill="1" applyBorder="1" applyAlignment="1">
      <alignment horizontal="left" vertical="top" wrapText="1" indent="1"/>
    </xf>
    <xf numFmtId="0" fontId="77" fillId="17" borderId="12" xfId="0" applyFont="1" applyFill="1" applyBorder="1" applyAlignment="1">
      <alignment horizontal="left" vertical="top" wrapText="1" indent="1"/>
    </xf>
    <xf numFmtId="0" fontId="78" fillId="17" borderId="10" xfId="0" applyFont="1" applyFill="1" applyBorder="1" applyAlignment="1">
      <alignment horizontal="left" vertical="top" wrapText="1" indent="1"/>
    </xf>
    <xf numFmtId="0" fontId="32" fillId="17" borderId="12" xfId="0" applyFont="1" applyFill="1" applyBorder="1" applyAlignment="1">
      <alignment horizontal="left" vertical="top" wrapText="1" indent="1"/>
    </xf>
    <xf numFmtId="0" fontId="32" fillId="17" borderId="45" xfId="0" applyFont="1" applyFill="1" applyBorder="1" applyAlignment="1">
      <alignment horizontal="left" vertical="top" wrapText="1" indent="1"/>
    </xf>
    <xf numFmtId="0" fontId="32" fillId="17" borderId="10" xfId="0" applyFont="1" applyFill="1" applyBorder="1" applyAlignment="1">
      <alignment horizontal="left" vertical="top" wrapText="1" indent="1"/>
    </xf>
    <xf numFmtId="0" fontId="77" fillId="17" borderId="10" xfId="0" applyFont="1" applyFill="1" applyBorder="1" applyAlignment="1">
      <alignment horizontal="left" vertical="top" wrapText="1" indent="1"/>
    </xf>
    <xf numFmtId="0" fontId="78" fillId="17" borderId="12" xfId="0" applyFont="1" applyFill="1" applyBorder="1" applyAlignment="1">
      <alignment horizontal="left" vertical="top" wrapText="1" indent="1"/>
    </xf>
    <xf numFmtId="0" fontId="78" fillId="17" borderId="45" xfId="0" applyFont="1" applyFill="1" applyBorder="1" applyAlignment="1">
      <alignment horizontal="left" vertical="top" wrapText="1" indent="1"/>
    </xf>
    <xf numFmtId="0" fontId="37" fillId="17" borderId="12" xfId="0" applyFont="1" applyFill="1" applyBorder="1" applyAlignment="1">
      <alignment horizontal="left" vertical="top" wrapText="1" indent="1"/>
    </xf>
    <xf numFmtId="0" fontId="37" fillId="17" borderId="10" xfId="0" applyFont="1" applyFill="1" applyBorder="1" applyAlignment="1">
      <alignment horizontal="left" vertical="top" wrapText="1" indent="1"/>
    </xf>
    <xf numFmtId="0" fontId="31" fillId="11" borderId="20" xfId="0" applyFont="1" applyFill="1" applyBorder="1" applyAlignment="1">
      <alignment vertical="top" wrapText="1"/>
    </xf>
    <xf numFmtId="0" fontId="0" fillId="11" borderId="23" xfId="0" applyFill="1" applyBorder="1" applyAlignment="1">
      <alignment vertical="center"/>
    </xf>
    <xf numFmtId="0" fontId="0" fillId="11" borderId="24" xfId="0" applyFill="1" applyBorder="1" applyAlignment="1">
      <alignment vertical="center"/>
    </xf>
    <xf numFmtId="0" fontId="22" fillId="14" borderId="2" xfId="0" applyFont="1" applyFill="1" applyBorder="1" applyAlignment="1">
      <alignment vertical="center"/>
    </xf>
    <xf numFmtId="0" fontId="19" fillId="14" borderId="2" xfId="0" applyFont="1" applyFill="1" applyBorder="1" applyAlignment="1">
      <alignment horizontal="center" vertical="center"/>
    </xf>
    <xf numFmtId="0" fontId="19" fillId="0" borderId="2" xfId="0" applyFont="1" applyBorder="1" applyAlignment="1">
      <alignment horizontal="center" vertical="center"/>
    </xf>
    <xf numFmtId="0" fontId="19" fillId="11" borderId="2" xfId="0" applyFont="1" applyFill="1" applyBorder="1" applyAlignment="1">
      <alignment horizontal="center" vertical="center"/>
    </xf>
    <xf numFmtId="0" fontId="19" fillId="15" borderId="2" xfId="0" applyFont="1" applyFill="1" applyBorder="1" applyAlignment="1">
      <alignment horizontal="center" vertical="center"/>
    </xf>
    <xf numFmtId="0" fontId="19" fillId="0" borderId="15" xfId="0" applyFont="1" applyBorder="1" applyAlignment="1">
      <alignment vertical="center"/>
    </xf>
    <xf numFmtId="0" fontId="19" fillId="0" borderId="2" xfId="0" applyFont="1" applyBorder="1" applyAlignment="1">
      <alignment vertical="center"/>
    </xf>
    <xf numFmtId="0" fontId="19" fillId="0" borderId="16" xfId="0" applyFont="1" applyBorder="1" applyAlignment="1">
      <alignment vertical="center"/>
    </xf>
    <xf numFmtId="0" fontId="19" fillId="18" borderId="15" xfId="0" applyFont="1" applyFill="1" applyBorder="1" applyAlignment="1">
      <alignment horizontal="center" vertical="center"/>
    </xf>
    <xf numFmtId="0" fontId="32" fillId="11" borderId="16" xfId="0" applyFont="1" applyFill="1" applyBorder="1" applyAlignment="1">
      <alignment horizontal="center" vertical="center"/>
    </xf>
    <xf numFmtId="0" fontId="19" fillId="0" borderId="17" xfId="0" applyFont="1" applyBorder="1" applyAlignment="1">
      <alignment vertical="center"/>
    </xf>
    <xf numFmtId="0" fontId="19" fillId="15" borderId="18" xfId="0" applyFont="1" applyFill="1" applyBorder="1" applyAlignment="1">
      <alignment horizontal="center" vertical="center" wrapText="1"/>
    </xf>
    <xf numFmtId="0" fontId="19" fillId="0" borderId="18" xfId="0" applyFont="1" applyBorder="1" applyAlignment="1">
      <alignment vertical="center"/>
    </xf>
    <xf numFmtId="0" fontId="19" fillId="0" borderId="19" xfId="0" applyFont="1" applyBorder="1" applyAlignment="1">
      <alignment vertical="center"/>
    </xf>
    <xf numFmtId="0" fontId="19" fillId="18" borderId="15" xfId="0" applyFont="1" applyFill="1" applyBorder="1" applyAlignment="1">
      <alignment horizontal="center" vertical="center" wrapText="1"/>
    </xf>
    <xf numFmtId="164" fontId="20" fillId="18" borderId="61" xfId="1" applyFont="1" applyFill="1" applyBorder="1" applyAlignment="1" applyProtection="1">
      <alignment vertical="center"/>
      <protection locked="0"/>
    </xf>
    <xf numFmtId="164" fontId="20" fillId="18" borderId="62" xfId="1" applyFont="1" applyFill="1" applyBorder="1" applyAlignment="1" applyProtection="1">
      <alignment vertical="center"/>
      <protection locked="0"/>
    </xf>
    <xf numFmtId="164" fontId="20" fillId="18" borderId="63" xfId="1" applyFont="1" applyFill="1" applyBorder="1" applyAlignment="1" applyProtection="1">
      <alignment vertical="center"/>
      <protection locked="0"/>
    </xf>
    <xf numFmtId="0" fontId="0" fillId="0" borderId="0" xfId="0" applyProtection="1">
      <protection locked="0"/>
    </xf>
    <xf numFmtId="164" fontId="17" fillId="0" borderId="79" xfId="1" applyFont="1" applyFill="1" applyBorder="1" applyAlignment="1">
      <alignment horizontal="center" vertical="center"/>
    </xf>
    <xf numFmtId="0" fontId="0" fillId="0" borderId="78" xfId="0" applyNumberFormat="1" applyBorder="1" applyAlignment="1" applyProtection="1">
      <alignment horizontal="center"/>
    </xf>
    <xf numFmtId="164" fontId="48" fillId="0" borderId="2" xfId="1" applyFont="1" applyFill="1" applyBorder="1" applyAlignment="1">
      <alignment horizontal="center" vertical="center" wrapText="1"/>
    </xf>
    <xf numFmtId="164" fontId="49" fillId="0" borderId="2" xfId="1" applyFont="1" applyBorder="1" applyAlignment="1">
      <alignment horizontal="center" vertical="center"/>
    </xf>
    <xf numFmtId="0" fontId="10" fillId="0" borderId="2" xfId="0" applyFont="1" applyBorder="1" applyAlignment="1">
      <alignment horizontal="justify" vertical="center" wrapText="1"/>
    </xf>
    <xf numFmtId="0" fontId="66" fillId="0" borderId="2" xfId="0" applyFont="1" applyBorder="1" applyAlignment="1">
      <alignment vertical="center" wrapText="1"/>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81" fillId="0" borderId="0" xfId="0" applyFont="1"/>
    <xf numFmtId="0" fontId="0" fillId="0" borderId="57" xfId="0" applyBorder="1"/>
    <xf numFmtId="0" fontId="0" fillId="0" borderId="76" xfId="0" applyBorder="1"/>
    <xf numFmtId="0" fontId="23" fillId="0" borderId="0" xfId="0" applyFont="1"/>
    <xf numFmtId="0" fontId="23" fillId="0" borderId="0" xfId="0" applyFont="1" applyFill="1" applyBorder="1"/>
    <xf numFmtId="0" fontId="23" fillId="0" borderId="2" xfId="0" applyFont="1" applyBorder="1"/>
    <xf numFmtId="0" fontId="8" fillId="17" borderId="12" xfId="0" applyFont="1" applyFill="1" applyBorder="1" applyAlignment="1">
      <alignment horizontal="left" vertical="top" wrapText="1" indent="1"/>
    </xf>
    <xf numFmtId="0" fontId="8" fillId="17" borderId="10" xfId="0" applyFont="1" applyFill="1" applyBorder="1" applyAlignment="1">
      <alignment horizontal="left" vertical="top" wrapText="1" indent="1"/>
    </xf>
    <xf numFmtId="0" fontId="8" fillId="0" borderId="2" xfId="0" applyFont="1" applyBorder="1" applyAlignment="1">
      <alignment horizontal="left" vertical="center" wrapText="1"/>
    </xf>
    <xf numFmtId="0" fontId="22" fillId="0" borderId="0" xfId="0" applyFont="1" applyFill="1" applyBorder="1"/>
    <xf numFmtId="0" fontId="39" fillId="0" borderId="0" xfId="0" applyFont="1" applyFill="1"/>
    <xf numFmtId="0" fontId="0" fillId="0" borderId="0" xfId="0" applyFont="1" applyFill="1"/>
    <xf numFmtId="0" fontId="39" fillId="0" borderId="0" xfId="0" applyFont="1" applyFill="1" applyBorder="1"/>
    <xf numFmtId="0" fontId="82" fillId="0" borderId="5" xfId="0" applyFont="1" applyFill="1" applyBorder="1" applyAlignment="1">
      <alignment horizontal="left"/>
    </xf>
    <xf numFmtId="0" fontId="0" fillId="0" borderId="13" xfId="0" applyBorder="1"/>
    <xf numFmtId="0" fontId="7" fillId="0" borderId="25" xfId="0" applyFont="1" applyBorder="1" applyAlignment="1">
      <alignment horizontal="justify" vertical="top" wrapText="1"/>
    </xf>
    <xf numFmtId="0" fontId="28" fillId="0" borderId="9" xfId="0" applyFont="1" applyBorder="1" applyAlignment="1" applyProtection="1">
      <alignment horizontal="left"/>
      <protection locked="0"/>
    </xf>
    <xf numFmtId="164" fontId="49" fillId="12" borderId="2" xfId="1" applyFont="1" applyFill="1" applyBorder="1" applyAlignment="1">
      <alignment horizontal="center" vertical="center"/>
    </xf>
    <xf numFmtId="0" fontId="48" fillId="12" borderId="2" xfId="0" applyFont="1" applyFill="1" applyBorder="1" applyAlignment="1">
      <alignment horizontal="center" vertical="center"/>
    </xf>
    <xf numFmtId="0" fontId="49" fillId="12" borderId="2" xfId="0" applyFont="1" applyFill="1" applyBorder="1" applyAlignment="1">
      <alignment horizontal="center" vertical="center"/>
    </xf>
    <xf numFmtId="164" fontId="56" fillId="12" borderId="2" xfId="1" applyFont="1" applyFill="1" applyBorder="1" applyAlignment="1">
      <alignment horizontal="center" vertical="center"/>
    </xf>
    <xf numFmtId="0" fontId="48" fillId="12" borderId="2" xfId="0" applyFont="1" applyFill="1" applyBorder="1" applyAlignment="1">
      <alignment horizontal="left" wrapText="1"/>
    </xf>
    <xf numFmtId="164" fontId="14" fillId="0" borderId="2" xfId="1" applyFont="1" applyBorder="1" applyAlignment="1">
      <alignment horizontal="center" vertical="center"/>
    </xf>
    <xf numFmtId="164" fontId="14" fillId="0" borderId="2" xfId="1" applyFont="1" applyFill="1" applyBorder="1" applyAlignment="1">
      <alignment horizontal="center" vertical="center"/>
    </xf>
    <xf numFmtId="0" fontId="0" fillId="12" borderId="2" xfId="0" applyFont="1" applyFill="1" applyBorder="1" applyAlignment="1">
      <alignment horizontal="center" vertical="center"/>
    </xf>
    <xf numFmtId="164" fontId="48" fillId="12" borderId="2" xfId="1" applyFont="1" applyFill="1" applyBorder="1" applyAlignment="1">
      <alignment horizontal="center" vertical="center"/>
    </xf>
    <xf numFmtId="0" fontId="0" fillId="7" borderId="2" xfId="0" applyFill="1" applyBorder="1" applyAlignment="1">
      <alignment wrapText="1"/>
    </xf>
    <xf numFmtId="0" fontId="0" fillId="21" borderId="2" xfId="0" applyFill="1" applyBorder="1" applyAlignment="1">
      <alignment wrapText="1"/>
    </xf>
    <xf numFmtId="0" fontId="23" fillId="21" borderId="2" xfId="0" applyFont="1" applyFill="1" applyBorder="1" applyAlignment="1">
      <alignment wrapText="1"/>
    </xf>
    <xf numFmtId="0" fontId="0" fillId="21" borderId="2" xfId="0" applyFill="1" applyBorder="1" applyAlignment="1">
      <alignment vertical="center" wrapText="1"/>
    </xf>
    <xf numFmtId="0" fontId="0" fillId="7" borderId="0" xfId="0" applyFill="1"/>
    <xf numFmtId="0" fontId="0" fillId="21" borderId="0" xfId="0" applyFill="1" applyAlignment="1">
      <alignment wrapText="1"/>
    </xf>
    <xf numFmtId="0" fontId="0" fillId="27" borderId="2" xfId="0" applyFill="1" applyBorder="1" applyAlignment="1">
      <alignment vertical="center" wrapText="1"/>
    </xf>
    <xf numFmtId="0" fontId="0" fillId="28" borderId="2" xfId="0" applyFill="1" applyBorder="1" applyAlignment="1">
      <alignment vertical="center" wrapText="1"/>
    </xf>
    <xf numFmtId="0" fontId="0" fillId="0" borderId="2" xfId="0" applyFont="1" applyBorder="1"/>
    <xf numFmtId="0" fontId="58" fillId="0" borderId="2" xfId="0" applyFont="1" applyBorder="1" applyAlignment="1">
      <alignment horizontal="center" vertical="center"/>
    </xf>
    <xf numFmtId="0" fontId="58" fillId="0" borderId="5" xfId="0" applyFont="1" applyBorder="1" applyAlignment="1">
      <alignment horizontal="center" vertical="center"/>
    </xf>
    <xf numFmtId="0" fontId="48" fillId="12" borderId="5" xfId="0" applyFont="1" applyFill="1" applyBorder="1" applyAlignment="1">
      <alignment horizontal="center" vertical="center"/>
    </xf>
    <xf numFmtId="0" fontId="0" fillId="12" borderId="2" xfId="0" applyFont="1" applyFill="1" applyBorder="1"/>
    <xf numFmtId="164" fontId="48" fillId="0" borderId="5" xfId="1" applyFont="1" applyFill="1" applyBorder="1" applyAlignment="1">
      <alignment horizontal="center" vertical="center"/>
    </xf>
    <xf numFmtId="0" fontId="0" fillId="0" borderId="2" xfId="0" applyFont="1" applyFill="1" applyBorder="1"/>
    <xf numFmtId="164" fontId="48" fillId="12" borderId="5" xfId="1" applyFont="1" applyFill="1" applyBorder="1" applyAlignment="1">
      <alignment horizontal="center" vertical="center"/>
    </xf>
    <xf numFmtId="0" fontId="49" fillId="12" borderId="2" xfId="0" applyFont="1" applyFill="1" applyBorder="1" applyAlignment="1">
      <alignment horizontal="center"/>
    </xf>
    <xf numFmtId="0" fontId="0" fillId="0" borderId="0" xfId="0"/>
    <xf numFmtId="0" fontId="0" fillId="0" borderId="0" xfId="0"/>
    <xf numFmtId="0" fontId="0" fillId="0" borderId="17" xfId="0" applyBorder="1" applyAlignment="1">
      <alignment horizontal="left"/>
    </xf>
    <xf numFmtId="0" fontId="0" fillId="0" borderId="18" xfId="0" applyBorder="1" applyAlignment="1">
      <alignment horizontal="left"/>
    </xf>
    <xf numFmtId="0" fontId="0" fillId="0" borderId="18" xfId="0" applyBorder="1" applyAlignment="1">
      <alignment horizontal="center"/>
    </xf>
    <xf numFmtId="0" fontId="0" fillId="0" borderId="19" xfId="0" applyBorder="1" applyAlignment="1">
      <alignment horizontal="center"/>
    </xf>
    <xf numFmtId="0" fontId="22" fillId="0" borderId="0" xfId="0" applyFont="1" applyBorder="1" applyAlignment="1">
      <alignment horizontal="center"/>
    </xf>
    <xf numFmtId="0" fontId="0" fillId="22" borderId="70" xfId="0" applyFill="1" applyBorder="1" applyAlignment="1">
      <alignment horizontal="center"/>
    </xf>
    <xf numFmtId="0" fontId="0" fillId="22" borderId="71" xfId="0" applyFill="1" applyBorder="1" applyAlignment="1">
      <alignment horizontal="center"/>
    </xf>
    <xf numFmtId="0" fontId="0" fillId="22" borderId="72" xfId="0" applyFill="1" applyBorder="1" applyAlignment="1">
      <alignment horizontal="center"/>
    </xf>
    <xf numFmtId="0" fontId="0" fillId="22" borderId="5" xfId="0" applyFill="1" applyBorder="1" applyAlignment="1">
      <alignment horizontal="center"/>
    </xf>
    <xf numFmtId="0" fontId="0" fillId="22" borderId="20" xfId="0" applyFill="1" applyBorder="1" applyAlignment="1">
      <alignment horizontal="center"/>
    </xf>
    <xf numFmtId="0" fontId="0" fillId="22" borderId="13" xfId="0" applyFill="1" applyBorder="1" applyAlignment="1">
      <alignment horizontal="center"/>
    </xf>
    <xf numFmtId="0" fontId="0" fillId="0" borderId="50" xfId="0" applyBorder="1" applyAlignment="1">
      <alignment horizontal="center"/>
    </xf>
    <xf numFmtId="0" fontId="0" fillId="0" borderId="49" xfId="0" applyBorder="1" applyAlignment="1">
      <alignment horizontal="center"/>
    </xf>
    <xf numFmtId="0" fontId="0" fillId="0" borderId="70" xfId="0" applyBorder="1" applyAlignment="1">
      <alignment horizontal="center"/>
    </xf>
    <xf numFmtId="0" fontId="0" fillId="0" borderId="68" xfId="0" applyBorder="1" applyAlignment="1">
      <alignment horizontal="center"/>
    </xf>
    <xf numFmtId="0" fontId="0" fillId="0" borderId="31" xfId="0" applyBorder="1" applyAlignment="1">
      <alignment horizontal="left"/>
    </xf>
    <xf numFmtId="0" fontId="0" fillId="0" borderId="69" xfId="0" applyBorder="1" applyAlignment="1">
      <alignment horizontal="left"/>
    </xf>
    <xf numFmtId="0" fontId="0" fillId="0" borderId="56"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15" xfId="0" applyBorder="1" applyAlignment="1">
      <alignment horizontal="left"/>
    </xf>
    <xf numFmtId="0" fontId="0" fillId="0" borderId="2" xfId="0" applyBorder="1" applyAlignment="1">
      <alignment horizontal="left"/>
    </xf>
    <xf numFmtId="0" fontId="0" fillId="0" borderId="16" xfId="0" applyBorder="1" applyAlignment="1">
      <alignment horizontal="left"/>
    </xf>
    <xf numFmtId="0" fontId="0" fillId="0" borderId="2"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0" fillId="0" borderId="52"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22" fillId="0" borderId="46" xfId="0" applyFont="1" applyBorder="1" applyAlignment="1">
      <alignment horizontal="center"/>
    </xf>
    <xf numFmtId="0" fontId="22" fillId="0" borderId="39" xfId="0" applyFont="1" applyBorder="1" applyAlignment="1">
      <alignment horizontal="center"/>
    </xf>
    <xf numFmtId="0" fontId="22" fillId="0" borderId="40" xfId="0" applyFont="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67" xfId="0" applyBorder="1" applyAlignment="1">
      <alignment horizontal="left"/>
    </xf>
    <xf numFmtId="0" fontId="0" fillId="0" borderId="68" xfId="0" applyBorder="1" applyAlignment="1">
      <alignment horizontal="left"/>
    </xf>
    <xf numFmtId="0" fontId="45" fillId="0" borderId="11" xfId="0" applyFont="1" applyBorder="1" applyAlignment="1">
      <alignment horizontal="center"/>
    </xf>
    <xf numFmtId="0" fontId="45" fillId="0" borderId="0" xfId="0" applyFont="1" applyBorder="1" applyAlignment="1">
      <alignment horizontal="center"/>
    </xf>
    <xf numFmtId="0" fontId="45" fillId="0" borderId="12" xfId="0" applyFont="1" applyBorder="1" applyAlignment="1">
      <alignment horizontal="center"/>
    </xf>
    <xf numFmtId="0" fontId="0" fillId="0" borderId="56" xfId="0" applyBorder="1" applyAlignment="1">
      <alignment horizontal="center"/>
    </xf>
    <xf numFmtId="0" fontId="0" fillId="0" borderId="69" xfId="0" applyBorder="1" applyAlignment="1">
      <alignment horizontal="center"/>
    </xf>
    <xf numFmtId="0" fontId="42" fillId="0" borderId="11" xfId="0" applyFont="1" applyBorder="1" applyAlignment="1">
      <alignment horizontal="center"/>
    </xf>
    <xf numFmtId="0" fontId="42" fillId="0" borderId="0" xfId="0" applyFont="1" applyBorder="1" applyAlignment="1">
      <alignment horizontal="center"/>
    </xf>
    <xf numFmtId="0" fontId="42" fillId="0" borderId="12" xfId="0" applyFont="1" applyBorder="1" applyAlignment="1">
      <alignment horizontal="center"/>
    </xf>
    <xf numFmtId="0" fontId="0" fillId="0" borderId="5" xfId="0" applyBorder="1" applyAlignment="1">
      <alignment horizontal="center"/>
    </xf>
    <xf numFmtId="0" fontId="0" fillId="0" borderId="43" xfId="0" applyBorder="1" applyAlignment="1">
      <alignment horizontal="left"/>
    </xf>
    <xf numFmtId="0" fontId="0" fillId="0" borderId="13" xfId="0" applyBorder="1" applyAlignment="1">
      <alignment horizontal="left"/>
    </xf>
    <xf numFmtId="0" fontId="0" fillId="0" borderId="13" xfId="0" applyBorder="1" applyAlignment="1">
      <alignment horizontal="center"/>
    </xf>
    <xf numFmtId="0" fontId="0" fillId="0" borderId="53" xfId="0" applyBorder="1" applyAlignment="1">
      <alignment horizontal="left"/>
    </xf>
    <xf numFmtId="0" fontId="0" fillId="0" borderId="54" xfId="0" applyBorder="1" applyAlignment="1">
      <alignment horizontal="left"/>
    </xf>
    <xf numFmtId="0" fontId="0" fillId="0" borderId="5" xfId="0" applyBorder="1" applyAlignment="1">
      <alignment horizontal="left"/>
    </xf>
    <xf numFmtId="0" fontId="0" fillId="0" borderId="20" xfId="0" applyBorder="1" applyAlignment="1">
      <alignment horizontal="left"/>
    </xf>
    <xf numFmtId="0" fontId="0" fillId="0" borderId="52" xfId="0" applyBorder="1" applyAlignment="1">
      <alignment horizontal="left"/>
    </xf>
    <xf numFmtId="0" fontId="0" fillId="0" borderId="9" xfId="0" applyBorder="1" applyAlignment="1">
      <alignment horizontal="center"/>
    </xf>
    <xf numFmtId="0" fontId="0" fillId="0" borderId="28" xfId="0" applyBorder="1" applyAlignment="1">
      <alignment horizontal="center"/>
    </xf>
    <xf numFmtId="0" fontId="0" fillId="0" borderId="10" xfId="0" applyBorder="1" applyAlignment="1">
      <alignment horizontal="center"/>
    </xf>
    <xf numFmtId="0" fontId="22" fillId="22" borderId="46" xfId="0" applyFont="1" applyFill="1" applyBorder="1" applyAlignment="1">
      <alignment horizontal="left"/>
    </xf>
    <xf numFmtId="0" fontId="22" fillId="22" borderId="39" xfId="0" applyFont="1" applyFill="1" applyBorder="1" applyAlignment="1">
      <alignment horizontal="left"/>
    </xf>
    <xf numFmtId="0" fontId="22" fillId="22" borderId="40" xfId="0" applyFont="1" applyFill="1" applyBorder="1" applyAlignment="1">
      <alignment horizontal="left"/>
    </xf>
    <xf numFmtId="0" fontId="22" fillId="14" borderId="46" xfId="0" applyFont="1" applyFill="1" applyBorder="1" applyAlignment="1">
      <alignment horizontal="center"/>
    </xf>
    <xf numFmtId="0" fontId="22" fillId="14" borderId="39" xfId="0" applyFont="1" applyFill="1" applyBorder="1" applyAlignment="1">
      <alignment horizontal="center"/>
    </xf>
    <xf numFmtId="0" fontId="22" fillId="14" borderId="40" xfId="0" applyFont="1" applyFill="1" applyBorder="1" applyAlignment="1">
      <alignment horizontal="center"/>
    </xf>
    <xf numFmtId="0" fontId="22" fillId="14" borderId="46" xfId="0" applyFont="1" applyFill="1" applyBorder="1" applyAlignment="1">
      <alignment horizontal="left"/>
    </xf>
    <xf numFmtId="0" fontId="22" fillId="14" borderId="39" xfId="0" applyFont="1" applyFill="1" applyBorder="1" applyAlignment="1">
      <alignment horizontal="left"/>
    </xf>
    <xf numFmtId="0" fontId="22" fillId="14" borderId="40" xfId="0" applyFont="1" applyFill="1" applyBorder="1" applyAlignment="1">
      <alignment horizontal="left"/>
    </xf>
    <xf numFmtId="0" fontId="22" fillId="15" borderId="46" xfId="0" applyFont="1" applyFill="1" applyBorder="1" applyAlignment="1">
      <alignment horizontal="left"/>
    </xf>
    <xf numFmtId="0" fontId="22" fillId="15" borderId="40" xfId="0" applyFont="1" applyFill="1" applyBorder="1" applyAlignment="1">
      <alignment horizontal="left"/>
    </xf>
    <xf numFmtId="0" fontId="31" fillId="17" borderId="47" xfId="0" applyFont="1" applyFill="1" applyBorder="1" applyAlignment="1">
      <alignment horizontal="center" vertical="top" wrapText="1"/>
    </xf>
    <xf numFmtId="0" fontId="31" fillId="17" borderId="45" xfId="0" applyFont="1" applyFill="1" applyBorder="1" applyAlignment="1">
      <alignment horizontal="center" vertical="top" wrapText="1"/>
    </xf>
    <xf numFmtId="0" fontId="31" fillId="17" borderId="44" xfId="0" applyFont="1" applyFill="1" applyBorder="1" applyAlignment="1">
      <alignment horizontal="center" vertical="top" wrapText="1"/>
    </xf>
    <xf numFmtId="0" fontId="35" fillId="17" borderId="47" xfId="0" applyFont="1" applyFill="1" applyBorder="1" applyAlignment="1">
      <alignment horizontal="center" vertical="top" wrapText="1"/>
    </xf>
    <xf numFmtId="0" fontId="35" fillId="17" borderId="45" xfId="0" applyFont="1" applyFill="1" applyBorder="1" applyAlignment="1">
      <alignment horizontal="center" vertical="top" wrapText="1"/>
    </xf>
    <xf numFmtId="0" fontId="35" fillId="17" borderId="44" xfId="0" applyFont="1" applyFill="1" applyBorder="1" applyAlignment="1">
      <alignment horizontal="center" vertical="top" wrapText="1"/>
    </xf>
    <xf numFmtId="0" fontId="32" fillId="17" borderId="45" xfId="0" applyFont="1" applyFill="1" applyBorder="1" applyAlignment="1">
      <alignment horizontal="center" vertical="top" wrapText="1"/>
    </xf>
    <xf numFmtId="0" fontId="32" fillId="17" borderId="44" xfId="0" applyFont="1" applyFill="1" applyBorder="1" applyAlignment="1">
      <alignment horizontal="center" vertical="top" wrapText="1"/>
    </xf>
    <xf numFmtId="0" fontId="0" fillId="11" borderId="23" xfId="0" applyFill="1" applyBorder="1" applyAlignment="1">
      <alignment horizontal="left" vertical="center"/>
    </xf>
    <xf numFmtId="0" fontId="0" fillId="11" borderId="24" xfId="0" applyFill="1" applyBorder="1" applyAlignment="1">
      <alignment horizontal="left" vertical="center"/>
    </xf>
    <xf numFmtId="0" fontId="0" fillId="11" borderId="25" xfId="0" applyFill="1" applyBorder="1" applyAlignment="1">
      <alignment horizontal="left" vertical="center"/>
    </xf>
    <xf numFmtId="0" fontId="13" fillId="0" borderId="23" xfId="0" applyFont="1" applyBorder="1" applyAlignment="1">
      <alignment horizontal="justify" vertical="top" wrapText="1"/>
    </xf>
    <xf numFmtId="0" fontId="13" fillId="0" borderId="24" xfId="0" applyFont="1" applyBorder="1" applyAlignment="1">
      <alignment horizontal="justify" vertical="top" wrapText="1"/>
    </xf>
    <xf numFmtId="0" fontId="13" fillId="0" borderId="25" xfId="0" applyFont="1" applyBorder="1" applyAlignment="1">
      <alignment horizontal="justify" vertical="top" wrapText="1"/>
    </xf>
    <xf numFmtId="0" fontId="22" fillId="0" borderId="31"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18" fillId="0" borderId="53" xfId="0" applyFont="1" applyBorder="1" applyAlignment="1">
      <alignment horizontal="center" vertical="top" wrapText="1"/>
    </xf>
    <xf numFmtId="0" fontId="18" fillId="0" borderId="54" xfId="0" applyFont="1" applyBorder="1" applyAlignment="1">
      <alignment horizontal="center" vertical="top" wrapText="1"/>
    </xf>
    <xf numFmtId="0" fontId="18" fillId="0" borderId="55" xfId="0" applyFont="1" applyBorder="1" applyAlignment="1">
      <alignment horizontal="center" vertical="top" wrapText="1"/>
    </xf>
    <xf numFmtId="0" fontId="18" fillId="0" borderId="53" xfId="0" applyFont="1" applyBorder="1" applyAlignment="1">
      <alignment horizontal="center"/>
    </xf>
    <xf numFmtId="0" fontId="18" fillId="0" borderId="54" xfId="0" applyFont="1" applyBorder="1" applyAlignment="1">
      <alignment horizontal="center"/>
    </xf>
    <xf numFmtId="0" fontId="18" fillId="0" borderId="55" xfId="0" applyFont="1" applyBorder="1" applyAlignment="1">
      <alignment horizontal="center"/>
    </xf>
    <xf numFmtId="0" fontId="0" fillId="0" borderId="33" xfId="0" applyFont="1" applyBorder="1" applyAlignment="1">
      <alignment horizontal="left" vertical="top" wrapText="1"/>
    </xf>
    <xf numFmtId="0" fontId="0" fillId="0" borderId="32" xfId="0" applyFont="1" applyBorder="1" applyAlignment="1">
      <alignment horizontal="left" vertical="top" wrapText="1"/>
    </xf>
    <xf numFmtId="0" fontId="0" fillId="0" borderId="34" xfId="0" applyFont="1" applyBorder="1" applyAlignment="1">
      <alignment horizontal="left" vertical="top" wrapText="1"/>
    </xf>
    <xf numFmtId="0" fontId="0" fillId="0" borderId="11" xfId="0" applyFont="1" applyBorder="1" applyAlignment="1">
      <alignment horizontal="left" vertical="top" wrapText="1"/>
    </xf>
    <xf numFmtId="0" fontId="0" fillId="0" borderId="0" xfId="0" applyFont="1" applyBorder="1" applyAlignment="1">
      <alignment horizontal="left" vertical="top" wrapText="1"/>
    </xf>
    <xf numFmtId="0" fontId="0" fillId="0" borderId="12" xfId="0" applyFont="1" applyBorder="1" applyAlignment="1">
      <alignment horizontal="left" vertical="top" wrapText="1"/>
    </xf>
    <xf numFmtId="0" fontId="0" fillId="0" borderId="9" xfId="0" applyFont="1" applyBorder="1" applyAlignment="1">
      <alignment horizontal="left" vertical="top" wrapText="1"/>
    </xf>
    <xf numFmtId="0" fontId="0" fillId="0" borderId="2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Border="1" applyAlignment="1"/>
    <xf numFmtId="0" fontId="0" fillId="0" borderId="28" xfId="0" applyBorder="1" applyAlignment="1"/>
    <xf numFmtId="0" fontId="0" fillId="0" borderId="10" xfId="0" applyBorder="1" applyAlignment="1"/>
    <xf numFmtId="0" fontId="0" fillId="15" borderId="23" xfId="0" applyFill="1" applyBorder="1" applyAlignment="1">
      <alignment horizontal="center" vertical="center"/>
    </xf>
    <xf numFmtId="0" fontId="0" fillId="15" borderId="24" xfId="0" applyFill="1" applyBorder="1" applyAlignment="1">
      <alignment horizontal="center" vertical="center"/>
    </xf>
    <xf numFmtId="0" fontId="0" fillId="15" borderId="25" xfId="0" applyFill="1" applyBorder="1" applyAlignment="1">
      <alignment horizontal="center" vertical="center"/>
    </xf>
    <xf numFmtId="0" fontId="0" fillId="14" borderId="23" xfId="0" applyFill="1" applyBorder="1" applyAlignment="1">
      <alignment vertical="center"/>
    </xf>
    <xf numFmtId="0" fontId="0" fillId="14" borderId="24" xfId="0" applyFill="1" applyBorder="1" applyAlignment="1">
      <alignment vertical="center"/>
    </xf>
    <xf numFmtId="0" fontId="0" fillId="14" borderId="25" xfId="0" applyFill="1" applyBorder="1" applyAlignment="1">
      <alignment vertical="center"/>
    </xf>
    <xf numFmtId="0" fontId="66" fillId="0" borderId="32" xfId="0" applyFont="1" applyBorder="1" applyAlignment="1">
      <alignment vertical="top" wrapText="1"/>
    </xf>
    <xf numFmtId="0" fontId="66" fillId="0" borderId="0" xfId="0" applyFont="1" applyBorder="1" applyAlignment="1">
      <alignment vertical="top" wrapText="1"/>
    </xf>
    <xf numFmtId="0" fontId="66" fillId="0" borderId="30" xfId="0" applyFont="1" applyBorder="1" applyAlignment="1">
      <alignment vertical="top" wrapText="1"/>
    </xf>
    <xf numFmtId="0" fontId="0" fillId="0" borderId="33" xfId="0" applyFont="1" applyBorder="1" applyAlignment="1">
      <alignment horizontal="left" vertical="center" wrapText="1"/>
    </xf>
    <xf numFmtId="0" fontId="0" fillId="0" borderId="32" xfId="0" applyFont="1" applyBorder="1" applyAlignment="1">
      <alignment horizontal="left" vertical="center" wrapText="1"/>
    </xf>
    <xf numFmtId="0" fontId="0" fillId="0" borderId="34" xfId="0" applyFont="1" applyBorder="1" applyAlignment="1">
      <alignment horizontal="left" vertical="center" wrapText="1"/>
    </xf>
    <xf numFmtId="0" fontId="0" fillId="0" borderId="9" xfId="0" applyFont="1" applyBorder="1" applyAlignment="1">
      <alignment horizontal="left" vertical="center" wrapText="1"/>
    </xf>
    <xf numFmtId="0" fontId="0" fillId="0" borderId="28" xfId="0" applyFont="1" applyBorder="1" applyAlignment="1">
      <alignment horizontal="left" vertical="center" wrapText="1"/>
    </xf>
    <xf numFmtId="0" fontId="0" fillId="0" borderId="10" xfId="0" applyFont="1" applyBorder="1" applyAlignment="1">
      <alignment horizontal="left" vertical="center" wrapText="1"/>
    </xf>
    <xf numFmtId="0" fontId="22" fillId="0" borderId="53" xfId="0" applyFont="1" applyBorder="1" applyAlignment="1">
      <alignment horizontal="center"/>
    </xf>
    <xf numFmtId="0" fontId="22" fillId="0" borderId="54" xfId="0" applyFont="1" applyBorder="1" applyAlignment="1">
      <alignment horizontal="center"/>
    </xf>
    <xf numFmtId="0" fontId="22" fillId="0" borderId="55" xfId="0" applyFont="1" applyBorder="1" applyAlignment="1">
      <alignment horizontal="center"/>
    </xf>
    <xf numFmtId="0" fontId="0" fillId="0" borderId="29" xfId="0" applyFont="1" applyBorder="1" applyAlignment="1">
      <alignment horizontal="left" vertical="center" wrapText="1"/>
    </xf>
    <xf numFmtId="0" fontId="0" fillId="0" borderId="30" xfId="0" applyFont="1" applyBorder="1" applyAlignment="1">
      <alignment horizontal="left" vertical="center" wrapText="1"/>
    </xf>
    <xf numFmtId="0" fontId="0" fillId="0" borderId="35" xfId="0" applyFont="1" applyBorder="1" applyAlignment="1">
      <alignment horizontal="left" vertical="center" wrapText="1"/>
    </xf>
    <xf numFmtId="0" fontId="31" fillId="18" borderId="5" xfId="0" applyFont="1" applyFill="1" applyBorder="1" applyAlignment="1">
      <alignment vertical="center"/>
    </xf>
    <xf numFmtId="0" fontId="0" fillId="0" borderId="20" xfId="0" applyBorder="1" applyAlignment="1"/>
    <xf numFmtId="0" fontId="0" fillId="0" borderId="13" xfId="0" applyBorder="1" applyAlignment="1"/>
    <xf numFmtId="0" fontId="38" fillId="14" borderId="20" xfId="0" applyFont="1" applyFill="1" applyBorder="1" applyAlignment="1">
      <alignment horizontal="left" vertical="top" wrapText="1"/>
    </xf>
    <xf numFmtId="0" fontId="0" fillId="0" borderId="20" xfId="0" applyBorder="1" applyAlignment="1">
      <alignment horizontal="left" vertical="top" wrapText="1"/>
    </xf>
    <xf numFmtId="0" fontId="0" fillId="0" borderId="13" xfId="0" applyBorder="1" applyAlignment="1">
      <alignment horizontal="left" vertical="top" wrapText="1"/>
    </xf>
    <xf numFmtId="0" fontId="40" fillId="17" borderId="46" xfId="0" applyFont="1" applyFill="1" applyBorder="1" applyAlignment="1">
      <alignment horizontal="center" vertical="center" wrapText="1"/>
    </xf>
    <xf numFmtId="0" fontId="40" fillId="17" borderId="40" xfId="0" applyFont="1" applyFill="1" applyBorder="1" applyAlignment="1">
      <alignment horizontal="center" vertical="center" wrapText="1"/>
    </xf>
    <xf numFmtId="0" fontId="0" fillId="21" borderId="2" xfId="0" applyFill="1" applyBorder="1" applyAlignment="1">
      <alignment horizontal="center" vertical="center"/>
    </xf>
    <xf numFmtId="0" fontId="69" fillId="0" borderId="0" xfId="0" applyFont="1" applyFill="1" applyBorder="1" applyAlignment="1">
      <alignment horizontal="center" vertical="top" wrapText="1"/>
    </xf>
    <xf numFmtId="0" fontId="69" fillId="12" borderId="46" xfId="0" applyFont="1" applyFill="1" applyBorder="1" applyAlignment="1">
      <alignment horizontal="center" vertical="top" wrapText="1"/>
    </xf>
    <xf numFmtId="0" fontId="69" fillId="12" borderId="40" xfId="0" applyFont="1" applyFill="1" applyBorder="1" applyAlignment="1">
      <alignment horizontal="center" vertical="top" wrapText="1"/>
    </xf>
    <xf numFmtId="0" fontId="51" fillId="0" borderId="7" xfId="0" applyFont="1" applyBorder="1" applyAlignment="1">
      <alignment horizontal="left" vertical="center" wrapText="1"/>
    </xf>
    <xf numFmtId="0" fontId="51" fillId="0" borderId="36" xfId="0" applyFont="1" applyBorder="1" applyAlignment="1">
      <alignment horizontal="left" vertical="center" wrapText="1"/>
    </xf>
    <xf numFmtId="0" fontId="51" fillId="0" borderId="8" xfId="0" applyFont="1" applyBorder="1" applyAlignment="1">
      <alignment horizontal="left" vertical="center" wrapText="1"/>
    </xf>
    <xf numFmtId="0" fontId="51" fillId="0" borderId="11" xfId="0" applyFont="1" applyBorder="1" applyAlignment="1">
      <alignment horizontal="left" vertical="center" wrapText="1"/>
    </xf>
    <xf numFmtId="0" fontId="51" fillId="0" borderId="0" xfId="0" applyFont="1" applyBorder="1" applyAlignment="1">
      <alignment horizontal="left" vertical="center" wrapText="1"/>
    </xf>
    <xf numFmtId="0" fontId="51" fillId="0" borderId="12" xfId="0" applyFont="1" applyBorder="1" applyAlignment="1">
      <alignment horizontal="left" vertical="center" wrapText="1"/>
    </xf>
    <xf numFmtId="0" fontId="51" fillId="0" borderId="9" xfId="0" applyFont="1" applyBorder="1" applyAlignment="1">
      <alignment horizontal="left" vertical="center" wrapText="1"/>
    </xf>
    <xf numFmtId="0" fontId="51" fillId="0" borderId="28" xfId="0" applyFont="1" applyBorder="1" applyAlignment="1">
      <alignment horizontal="left" vertical="center" wrapText="1"/>
    </xf>
    <xf numFmtId="0" fontId="51" fillId="0" borderId="10" xfId="0" applyFont="1" applyBorder="1" applyAlignment="1">
      <alignment horizontal="left" vertical="center" wrapText="1"/>
    </xf>
    <xf numFmtId="0" fontId="36" fillId="0" borderId="54" xfId="0" applyFont="1" applyBorder="1" applyAlignment="1">
      <alignment horizontal="left"/>
    </xf>
    <xf numFmtId="0" fontId="36" fillId="0" borderId="55" xfId="0" applyFont="1" applyBorder="1" applyAlignment="1">
      <alignment horizontal="left"/>
    </xf>
    <xf numFmtId="0" fontId="36" fillId="0" borderId="2" xfId="0" applyFont="1" applyBorder="1" applyAlignment="1">
      <alignment horizontal="left"/>
    </xf>
    <xf numFmtId="0" fontId="36" fillId="0" borderId="16" xfId="0" applyFont="1" applyBorder="1" applyAlignment="1">
      <alignment horizontal="left"/>
    </xf>
    <xf numFmtId="0" fontId="65" fillId="0" borderId="23" xfId="0" applyFont="1" applyBorder="1" applyAlignment="1">
      <alignment horizontal="left" vertical="center" wrapText="1"/>
    </xf>
    <xf numFmtId="0" fontId="65" fillId="0" borderId="25" xfId="0" applyFont="1" applyBorder="1" applyAlignment="1">
      <alignment horizontal="left" vertical="center" wrapText="1"/>
    </xf>
    <xf numFmtId="0" fontId="19" fillId="0" borderId="33" xfId="0" applyFont="1" applyBorder="1" applyAlignment="1">
      <alignment horizontal="left" vertical="top" wrapText="1"/>
    </xf>
    <xf numFmtId="0" fontId="19" fillId="0" borderId="32" xfId="0" applyFont="1" applyBorder="1" applyAlignment="1">
      <alignment horizontal="left" vertical="top" wrapText="1"/>
    </xf>
    <xf numFmtId="0" fontId="19" fillId="0" borderId="34" xfId="0" applyFont="1" applyBorder="1" applyAlignment="1">
      <alignment horizontal="left" vertical="top" wrapText="1"/>
    </xf>
    <xf numFmtId="0" fontId="19" fillId="0" borderId="11" xfId="0" applyFont="1" applyBorder="1" applyAlignment="1">
      <alignment horizontal="left" vertical="top" wrapText="1"/>
    </xf>
    <xf numFmtId="0" fontId="19" fillId="0" borderId="0" xfId="0" applyFont="1" applyBorder="1" applyAlignment="1">
      <alignment horizontal="left" vertical="top" wrapText="1"/>
    </xf>
    <xf numFmtId="0" fontId="19" fillId="0" borderId="12" xfId="0" applyFont="1" applyBorder="1" applyAlignment="1">
      <alignment horizontal="left" vertical="top" wrapText="1"/>
    </xf>
    <xf numFmtId="0" fontId="19" fillId="0" borderId="9" xfId="0" applyFont="1" applyBorder="1" applyAlignment="1">
      <alignment horizontal="left" vertical="top" wrapText="1"/>
    </xf>
    <xf numFmtId="0" fontId="19" fillId="0" borderId="28" xfId="0" applyFont="1" applyBorder="1" applyAlignment="1">
      <alignment horizontal="left" vertical="top" wrapText="1"/>
    </xf>
    <xf numFmtId="0" fontId="19" fillId="0" borderId="10" xfId="0" applyFont="1" applyBorder="1" applyAlignment="1">
      <alignment horizontal="left" vertical="top" wrapText="1"/>
    </xf>
    <xf numFmtId="0" fontId="65" fillId="0" borderId="23" xfId="0" applyFont="1" applyBorder="1" applyAlignment="1">
      <alignment horizontal="left" vertical="top" wrapText="1"/>
    </xf>
    <xf numFmtId="0" fontId="65" fillId="0" borderId="24" xfId="0" applyFont="1" applyBorder="1" applyAlignment="1">
      <alignment horizontal="left" vertical="top" wrapText="1"/>
    </xf>
    <xf numFmtId="0" fontId="65" fillId="0" borderId="25" xfId="0" applyFont="1" applyBorder="1" applyAlignment="1">
      <alignment horizontal="left" vertical="top" wrapText="1"/>
    </xf>
    <xf numFmtId="0" fontId="66" fillId="0" borderId="23" xfId="0" applyFont="1" applyBorder="1" applyAlignment="1">
      <alignment horizontal="left" vertical="top" wrapText="1"/>
    </xf>
    <xf numFmtId="0" fontId="66" fillId="0" borderId="25" xfId="0" applyFont="1" applyBorder="1" applyAlignment="1">
      <alignment horizontal="left" vertical="top" wrapText="1"/>
    </xf>
    <xf numFmtId="0" fontId="41" fillId="0" borderId="46" xfId="0" applyFont="1" applyBorder="1" applyAlignment="1">
      <alignment horizontal="center"/>
    </xf>
    <xf numFmtId="0" fontId="41" fillId="0" borderId="40" xfId="0" applyFont="1" applyBorder="1" applyAlignment="1">
      <alignment horizontal="center"/>
    </xf>
    <xf numFmtId="0" fontId="41" fillId="0" borderId="39" xfId="0"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31" fillId="0" borderId="46" xfId="0" applyFont="1" applyBorder="1" applyAlignment="1">
      <alignment horizontal="center" vertical="top" wrapText="1"/>
    </xf>
    <xf numFmtId="0" fontId="31" fillId="0" borderId="39" xfId="0" applyFont="1" applyBorder="1" applyAlignment="1">
      <alignment horizontal="center" vertical="top" wrapText="1"/>
    </xf>
    <xf numFmtId="0" fontId="31" fillId="0" borderId="40" xfId="0" applyFont="1" applyBorder="1" applyAlignment="1">
      <alignment horizontal="center" vertical="top" wrapText="1"/>
    </xf>
    <xf numFmtId="0" fontId="40" fillId="17" borderId="46" xfId="0" applyFont="1" applyFill="1" applyBorder="1" applyAlignment="1">
      <alignment horizontal="center" vertical="top" wrapText="1"/>
    </xf>
    <xf numFmtId="0" fontId="40" fillId="17" borderId="40" xfId="0" applyFont="1" applyFill="1" applyBorder="1" applyAlignment="1">
      <alignment horizontal="center" vertical="top" wrapText="1"/>
    </xf>
    <xf numFmtId="164" fontId="49" fillId="7" borderId="2" xfId="1" applyFont="1" applyFill="1" applyBorder="1" applyAlignment="1">
      <alignment horizontal="left" vertical="center" wrapText="1"/>
    </xf>
    <xf numFmtId="164" fontId="49" fillId="5" borderId="2" xfId="1" applyFont="1" applyFill="1" applyBorder="1" applyAlignment="1">
      <alignment horizontal="left" vertical="center" wrapText="1"/>
    </xf>
    <xf numFmtId="0" fontId="48" fillId="5" borderId="2" xfId="0" applyFont="1" applyFill="1" applyBorder="1" applyAlignment="1">
      <alignment horizontal="left" vertical="center" wrapText="1"/>
    </xf>
    <xf numFmtId="0" fontId="48" fillId="7" borderId="2" xfId="0" applyFont="1" applyFill="1" applyBorder="1" applyAlignment="1">
      <alignment horizontal="left" vertical="center" wrapText="1"/>
    </xf>
    <xf numFmtId="0" fontId="48" fillId="22" borderId="5" xfId="0" applyFont="1" applyFill="1" applyBorder="1" applyAlignment="1">
      <alignment horizontal="center" wrapText="1"/>
    </xf>
    <xf numFmtId="0" fontId="48" fillId="22" borderId="20" xfId="0" applyFont="1" applyFill="1" applyBorder="1" applyAlignment="1">
      <alignment horizontal="center" wrapText="1"/>
    </xf>
    <xf numFmtId="164" fontId="49" fillId="20" borderId="2" xfId="1" applyFont="1" applyFill="1" applyBorder="1" applyAlignment="1">
      <alignment horizontal="left" vertical="center" wrapText="1"/>
    </xf>
    <xf numFmtId="164" fontId="49" fillId="8" borderId="23" xfId="1" applyFont="1" applyFill="1" applyBorder="1" applyAlignment="1">
      <alignment horizontal="left" vertical="center" wrapText="1"/>
    </xf>
    <xf numFmtId="164" fontId="49" fillId="8" borderId="24" xfId="1" applyFont="1" applyFill="1" applyBorder="1" applyAlignment="1">
      <alignment horizontal="left" vertical="center" wrapText="1"/>
    </xf>
    <xf numFmtId="164" fontId="49" fillId="8" borderId="25" xfId="1" applyFont="1" applyFill="1" applyBorder="1" applyAlignment="1">
      <alignment horizontal="left" vertical="center" wrapText="1"/>
    </xf>
    <xf numFmtId="164" fontId="49" fillId="10" borderId="2" xfId="1" applyFont="1" applyFill="1" applyBorder="1" applyAlignment="1">
      <alignment horizontal="left" vertical="center" wrapText="1"/>
    </xf>
    <xf numFmtId="0" fontId="48" fillId="10" borderId="2" xfId="0" applyFont="1" applyFill="1" applyBorder="1" applyAlignment="1">
      <alignment horizontal="left" vertical="center" wrapText="1"/>
    </xf>
    <xf numFmtId="0" fontId="49" fillId="12" borderId="2" xfId="0" applyFont="1" applyFill="1" applyBorder="1" applyAlignment="1">
      <alignment horizontal="left" vertical="center" wrapText="1"/>
    </xf>
    <xf numFmtId="0" fontId="49" fillId="12" borderId="23" xfId="0" applyFont="1" applyFill="1" applyBorder="1" applyAlignment="1">
      <alignment horizontal="left" vertical="center" wrapText="1"/>
    </xf>
    <xf numFmtId="0" fontId="49" fillId="12" borderId="24" xfId="0" applyFont="1" applyFill="1" applyBorder="1" applyAlignment="1">
      <alignment horizontal="left" vertical="center" wrapText="1"/>
    </xf>
    <xf numFmtId="164" fontId="49" fillId="5" borderId="23" xfId="1" applyFont="1" applyFill="1" applyBorder="1" applyAlignment="1">
      <alignment horizontal="left" vertical="center" wrapText="1"/>
    </xf>
    <xf numFmtId="164" fontId="49" fillId="5" borderId="24" xfId="1" applyFont="1" applyFill="1" applyBorder="1" applyAlignment="1">
      <alignment horizontal="left" vertical="center" wrapText="1"/>
    </xf>
    <xf numFmtId="164" fontId="49" fillId="5" borderId="25" xfId="1" applyFont="1" applyFill="1" applyBorder="1" applyAlignment="1">
      <alignment horizontal="left" vertical="center" wrapText="1"/>
    </xf>
    <xf numFmtId="164" fontId="18" fillId="0" borderId="64" xfId="1" applyFont="1" applyFill="1" applyBorder="1" applyAlignment="1">
      <alignment horizontal="center" vertical="center"/>
    </xf>
    <xf numFmtId="164" fontId="18" fillId="0" borderId="65" xfId="1" applyFont="1" applyFill="1" applyBorder="1" applyAlignment="1">
      <alignment horizontal="center" vertical="center"/>
    </xf>
    <xf numFmtId="164" fontId="18" fillId="0" borderId="66" xfId="1" applyFont="1" applyFill="1" applyBorder="1" applyAlignment="1">
      <alignment horizontal="center" vertical="center"/>
    </xf>
    <xf numFmtId="164" fontId="19" fillId="4" borderId="1" xfId="1" applyFont="1" applyFill="1" applyBorder="1" applyAlignment="1">
      <alignment horizontal="center" wrapText="1"/>
    </xf>
    <xf numFmtId="164" fontId="21" fillId="26" borderId="14" xfId="1" applyFont="1" applyFill="1" applyBorder="1" applyAlignment="1">
      <alignment horizontal="center" wrapText="1"/>
    </xf>
    <xf numFmtId="164" fontId="21" fillId="26" borderId="3" xfId="1" applyFont="1" applyFill="1" applyBorder="1" applyAlignment="1">
      <alignment horizontal="center" wrapText="1"/>
    </xf>
    <xf numFmtId="164" fontId="21" fillId="26" borderId="21" xfId="1" applyFont="1" applyFill="1" applyBorder="1" applyAlignment="1">
      <alignment horizontal="center" wrapText="1"/>
    </xf>
    <xf numFmtId="0" fontId="31" fillId="17" borderId="9" xfId="0" applyFont="1" applyFill="1" applyBorder="1" applyAlignment="1">
      <alignment horizontal="center" vertical="top" wrapText="1"/>
    </xf>
    <xf numFmtId="0" fontId="31" fillId="17" borderId="10" xfId="0" applyFont="1" applyFill="1" applyBorder="1" applyAlignment="1">
      <alignment horizontal="center" vertical="top" wrapText="1"/>
    </xf>
    <xf numFmtId="0" fontId="31" fillId="17" borderId="46" xfId="0" applyFont="1" applyFill="1" applyBorder="1" applyAlignment="1">
      <alignment horizontal="center" vertical="top" wrapText="1"/>
    </xf>
    <xf numFmtId="0" fontId="31" fillId="17" borderId="39" xfId="0" applyFont="1" applyFill="1" applyBorder="1" applyAlignment="1">
      <alignment horizontal="center" vertical="top" wrapText="1"/>
    </xf>
    <xf numFmtId="0" fontId="31" fillId="17" borderId="40" xfId="0" applyFont="1" applyFill="1" applyBorder="1" applyAlignment="1">
      <alignment horizontal="center" vertical="top" wrapText="1"/>
    </xf>
    <xf numFmtId="164" fontId="18" fillId="18" borderId="53" xfId="1" applyFont="1" applyFill="1" applyBorder="1" applyAlignment="1">
      <alignment horizontal="center" vertical="center" wrapText="1"/>
    </xf>
    <xf numFmtId="164" fontId="18" fillId="18" borderId="54" xfId="1" applyFont="1" applyFill="1" applyBorder="1" applyAlignment="1">
      <alignment horizontal="center" vertical="center" wrapText="1"/>
    </xf>
    <xf numFmtId="164" fontId="18" fillId="18" borderId="55" xfId="1" applyFont="1" applyFill="1" applyBorder="1" applyAlignment="1">
      <alignment horizontal="center" vertical="center" wrapText="1"/>
    </xf>
    <xf numFmtId="164" fontId="19" fillId="25" borderId="80" xfId="1" applyFont="1" applyFill="1" applyBorder="1" applyAlignment="1">
      <alignment horizontal="center" wrapText="1"/>
    </xf>
    <xf numFmtId="164" fontId="19" fillId="25" borderId="3" xfId="1" applyFont="1" applyFill="1" applyBorder="1" applyAlignment="1">
      <alignment horizontal="center" wrapText="1"/>
    </xf>
    <xf numFmtId="164" fontId="19" fillId="25" borderId="6" xfId="1" applyFont="1" applyFill="1" applyBorder="1" applyAlignment="1">
      <alignment horizontal="center" wrapText="1"/>
    </xf>
    <xf numFmtId="0" fontId="35" fillId="17" borderId="43" xfId="0" applyFont="1" applyFill="1" applyBorder="1" applyAlignment="1">
      <alignment horizontal="center" vertical="top" wrapText="1"/>
    </xf>
    <xf numFmtId="0" fontId="35" fillId="17" borderId="20" xfId="0" applyFont="1" applyFill="1" applyBorder="1" applyAlignment="1">
      <alignment horizontal="center" vertical="top" wrapText="1"/>
    </xf>
    <xf numFmtId="0" fontId="35" fillId="17" borderId="13" xfId="0" applyFont="1" applyFill="1" applyBorder="1" applyAlignment="1">
      <alignment horizontal="center" vertical="top" wrapText="1"/>
    </xf>
    <xf numFmtId="0" fontId="35" fillId="17" borderId="33" xfId="0" applyFont="1" applyFill="1" applyBorder="1" applyAlignment="1">
      <alignment horizontal="center" vertical="top" wrapText="1"/>
    </xf>
    <xf numFmtId="0" fontId="35" fillId="17" borderId="32" xfId="0" applyFont="1" applyFill="1" applyBorder="1" applyAlignment="1">
      <alignment horizontal="center" vertical="top" wrapText="1"/>
    </xf>
    <xf numFmtId="164" fontId="43" fillId="0" borderId="0" xfId="1" applyFont="1" applyFill="1" applyBorder="1" applyAlignment="1">
      <alignment horizontal="center" vertical="center" wrapText="1"/>
    </xf>
    <xf numFmtId="0" fontId="12" fillId="17" borderId="45" xfId="0" applyFont="1" applyFill="1" applyBorder="1" applyAlignment="1">
      <alignment horizontal="center" vertical="top" wrapText="1"/>
    </xf>
    <xf numFmtId="0" fontId="12" fillId="17" borderId="44" xfId="0" applyFont="1" applyFill="1" applyBorder="1" applyAlignment="1">
      <alignment horizontal="center" vertical="top" wrapText="1"/>
    </xf>
    <xf numFmtId="164" fontId="18" fillId="0" borderId="53" xfId="1" applyFont="1" applyBorder="1" applyAlignment="1">
      <alignment horizontal="center" vertical="center" wrapText="1"/>
    </xf>
    <xf numFmtId="164" fontId="18" fillId="0" borderId="54" xfId="1" applyFont="1" applyBorder="1" applyAlignment="1">
      <alignment horizontal="center" vertical="center" wrapText="1"/>
    </xf>
    <xf numFmtId="164" fontId="18" fillId="0" borderId="55" xfId="1" applyFont="1" applyBorder="1" applyAlignment="1">
      <alignment horizontal="center" vertical="center" wrapText="1"/>
    </xf>
    <xf numFmtId="164" fontId="18" fillId="4" borderId="1" xfId="1" applyFont="1" applyFill="1" applyBorder="1" applyAlignment="1">
      <alignment horizontal="center" wrapText="1"/>
    </xf>
    <xf numFmtId="0" fontId="30" fillId="0" borderId="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28" fillId="0" borderId="5" xfId="0" applyFont="1" applyBorder="1" applyAlignment="1" applyProtection="1">
      <alignment horizontal="left" vertical="center"/>
      <protection locked="0"/>
    </xf>
    <xf numFmtId="0" fontId="28" fillId="0" borderId="13" xfId="0" applyFont="1" applyBorder="1" applyAlignment="1" applyProtection="1">
      <alignment horizontal="left" vertical="center"/>
      <protection locked="0"/>
    </xf>
    <xf numFmtId="0" fontId="28" fillId="0" borderId="5"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6" fillId="23" borderId="7" xfId="0" applyFont="1" applyFill="1" applyBorder="1" applyAlignment="1" applyProtection="1">
      <alignment horizontal="center" vertical="center"/>
      <protection locked="0"/>
    </xf>
    <xf numFmtId="0" fontId="26" fillId="23" borderId="9" xfId="0" applyFont="1" applyFill="1" applyBorder="1" applyAlignment="1" applyProtection="1">
      <alignment horizontal="center" vertical="center"/>
      <protection locked="0"/>
    </xf>
    <xf numFmtId="0" fontId="26" fillId="21" borderId="9" xfId="0" applyFont="1" applyFill="1" applyBorder="1" applyAlignment="1">
      <alignment horizontal="left" vertical="center" wrapText="1"/>
    </xf>
    <xf numFmtId="0" fontId="26" fillId="21" borderId="28" xfId="0" applyFont="1" applyFill="1" applyBorder="1" applyAlignment="1">
      <alignment horizontal="left" vertical="center" wrapText="1"/>
    </xf>
    <xf numFmtId="0" fontId="26" fillId="21" borderId="10" xfId="0" applyFont="1" applyFill="1" applyBorder="1" applyAlignment="1">
      <alignment horizontal="left" vertical="center" wrapText="1"/>
    </xf>
    <xf numFmtId="0" fontId="70" fillId="21" borderId="0" xfId="0" applyFont="1" applyFill="1" applyBorder="1" applyAlignment="1">
      <alignment horizontal="left" vertical="center" wrapText="1"/>
    </xf>
    <xf numFmtId="0" fontId="70" fillId="21" borderId="60" xfId="0" applyFont="1" applyFill="1" applyBorder="1" applyAlignment="1">
      <alignment horizontal="left" vertical="center" wrapText="1"/>
    </xf>
    <xf numFmtId="0" fontId="70" fillId="21" borderId="30" xfId="0" applyFont="1" applyFill="1" applyBorder="1" applyAlignment="1">
      <alignment horizontal="left" vertical="center" wrapText="1"/>
    </xf>
    <xf numFmtId="0" fontId="70" fillId="21" borderId="49" xfId="0" applyFont="1" applyFill="1" applyBorder="1" applyAlignment="1">
      <alignment horizontal="left" vertical="center" wrapText="1"/>
    </xf>
    <xf numFmtId="164" fontId="70" fillId="21" borderId="0" xfId="1" applyFont="1" applyFill="1" applyBorder="1" applyAlignment="1">
      <alignment horizontal="left" vertical="center" wrapText="1"/>
    </xf>
    <xf numFmtId="0" fontId="70" fillId="21" borderId="28" xfId="0" applyFont="1" applyFill="1" applyBorder="1" applyAlignment="1">
      <alignment horizontal="left" vertical="center" wrapText="1"/>
    </xf>
    <xf numFmtId="0" fontId="70" fillId="21" borderId="75" xfId="0" applyFont="1" applyFill="1" applyBorder="1" applyAlignment="1">
      <alignment horizontal="left" vertical="center" wrapText="1"/>
    </xf>
    <xf numFmtId="0" fontId="70" fillId="21" borderId="51" xfId="0" applyFont="1" applyFill="1" applyBorder="1" applyAlignment="1">
      <alignment horizontal="left" vertical="center" wrapText="1"/>
    </xf>
    <xf numFmtId="0" fontId="70" fillId="21" borderId="12" xfId="0" applyFont="1" applyFill="1" applyBorder="1" applyAlignment="1">
      <alignment horizontal="left" vertical="center" wrapText="1"/>
    </xf>
    <xf numFmtId="0" fontId="70" fillId="21" borderId="50" xfId="0" applyFont="1" applyFill="1" applyBorder="1" applyAlignment="1">
      <alignment horizontal="left" vertical="center" wrapText="1"/>
    </xf>
    <xf numFmtId="0" fontId="70" fillId="21" borderId="35" xfId="0" applyFont="1" applyFill="1" applyBorder="1" applyAlignment="1">
      <alignment horizontal="left" vertical="center" wrapText="1"/>
    </xf>
    <xf numFmtId="0" fontId="28" fillId="0" borderId="20" xfId="0" applyFont="1" applyBorder="1" applyAlignment="1" applyProtection="1">
      <alignment horizontal="center"/>
      <protection locked="0"/>
    </xf>
    <xf numFmtId="0" fontId="28" fillId="0" borderId="13" xfId="0" applyFont="1" applyBorder="1" applyAlignment="1" applyProtection="1">
      <alignment horizontal="center"/>
      <protection locked="0"/>
    </xf>
    <xf numFmtId="0" fontId="28" fillId="0" borderId="5" xfId="0" applyFont="1" applyBorder="1" applyAlignment="1" applyProtection="1">
      <alignment horizontal="center"/>
      <protection locked="0"/>
    </xf>
    <xf numFmtId="164" fontId="26" fillId="0" borderId="28" xfId="1" applyFont="1" applyBorder="1" applyAlignment="1" applyProtection="1">
      <alignment horizontal="left" vertical="center" wrapText="1"/>
      <protection locked="0"/>
    </xf>
    <xf numFmtId="164" fontId="26" fillId="0" borderId="10" xfId="1" applyFont="1" applyBorder="1" applyAlignment="1" applyProtection="1">
      <alignment horizontal="left" vertical="center" wrapText="1"/>
      <protection locked="0"/>
    </xf>
    <xf numFmtId="0" fontId="28" fillId="0" borderId="7" xfId="0" applyFont="1" applyFill="1" applyBorder="1" applyAlignment="1" applyProtection="1">
      <alignment horizontal="center" vertical="center" wrapText="1"/>
      <protection locked="0"/>
    </xf>
    <xf numFmtId="0" fontId="28" fillId="0" borderId="36" xfId="0" applyFont="1" applyFill="1" applyBorder="1" applyAlignment="1" applyProtection="1">
      <alignment horizontal="center" vertical="center" wrapText="1"/>
      <protection locked="0"/>
    </xf>
    <xf numFmtId="0" fontId="28" fillId="0" borderId="9" xfId="0" applyFont="1" applyFill="1" applyBorder="1" applyAlignment="1" applyProtection="1">
      <alignment horizontal="center" vertical="center" wrapText="1"/>
      <protection locked="0"/>
    </xf>
    <xf numFmtId="0" fontId="28" fillId="0" borderId="28" xfId="0" applyFont="1" applyFill="1" applyBorder="1" applyAlignment="1" applyProtection="1">
      <alignment horizontal="center" vertical="center" wrapText="1"/>
      <protection locked="0"/>
    </xf>
    <xf numFmtId="0" fontId="28" fillId="0" borderId="20"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28"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60" fillId="0" borderId="11" xfId="0" applyFont="1" applyBorder="1" applyAlignment="1" applyProtection="1">
      <alignment horizontal="left" vertical="center" wrapText="1"/>
      <protection locked="0"/>
    </xf>
    <xf numFmtId="0" fontId="60" fillId="0" borderId="0" xfId="0" applyFont="1" applyBorder="1" applyAlignment="1" applyProtection="1">
      <alignment horizontal="left" vertical="center" wrapText="1"/>
      <protection locked="0"/>
    </xf>
    <xf numFmtId="0" fontId="60" fillId="0" borderId="12" xfId="0" applyFont="1" applyBorder="1" applyAlignment="1" applyProtection="1">
      <alignment horizontal="left" vertical="center" wrapText="1"/>
      <protection locked="0"/>
    </xf>
    <xf numFmtId="0" fontId="60" fillId="0" borderId="29" xfId="0" applyFont="1" applyBorder="1" applyAlignment="1" applyProtection="1">
      <alignment horizontal="left" vertical="center" wrapText="1"/>
      <protection locked="0"/>
    </xf>
    <xf numFmtId="0" fontId="60" fillId="0" borderId="30" xfId="0" applyFont="1" applyBorder="1" applyAlignment="1" applyProtection="1">
      <alignment horizontal="left" vertical="center" wrapText="1"/>
      <protection locked="0"/>
    </xf>
    <xf numFmtId="0" fontId="60" fillId="0" borderId="35" xfId="0" applyFont="1" applyBorder="1" applyAlignment="1" applyProtection="1">
      <alignment horizontal="left" vertical="center" wrapText="1"/>
      <protection locked="0"/>
    </xf>
    <xf numFmtId="0" fontId="27" fillId="0" borderId="0" xfId="0" applyFont="1" applyBorder="1" applyAlignment="1" applyProtection="1">
      <alignment horizontal="center"/>
      <protection locked="0"/>
    </xf>
    <xf numFmtId="0" fontId="26" fillId="0" borderId="29" xfId="0" applyFont="1" applyBorder="1" applyAlignment="1" applyProtection="1">
      <alignment horizontal="left" vertical="center" wrapText="1"/>
      <protection locked="0"/>
    </xf>
    <xf numFmtId="0" fontId="26" fillId="0" borderId="30" xfId="0" applyFont="1" applyBorder="1" applyAlignment="1" applyProtection="1">
      <alignment horizontal="left" vertical="center" wrapText="1"/>
      <protection locked="0"/>
    </xf>
    <xf numFmtId="0" fontId="26" fillId="0" borderId="35" xfId="0" applyFont="1" applyBorder="1" applyAlignment="1" applyProtection="1">
      <alignment horizontal="left" vertical="center" wrapText="1"/>
      <protection locked="0"/>
    </xf>
    <xf numFmtId="0" fontId="26" fillId="0" borderId="36" xfId="0" applyFont="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26" fillId="0" borderId="36"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87" fillId="0" borderId="2" xfId="0" applyFont="1" applyBorder="1" applyAlignment="1" applyProtection="1">
      <alignment horizontal="left" vertical="center" wrapText="1"/>
      <protection locked="0"/>
    </xf>
    <xf numFmtId="0" fontId="87" fillId="0" borderId="13" xfId="0" applyFont="1" applyBorder="1" applyAlignment="1" applyProtection="1">
      <alignment horizontal="left" vertical="center" wrapText="1"/>
      <protection locked="0"/>
    </xf>
    <xf numFmtId="0" fontId="94" fillId="0" borderId="81" xfId="0" applyFont="1" applyBorder="1" applyAlignment="1" applyProtection="1">
      <alignment horizontal="left" vertical="center" wrapText="1"/>
      <protection locked="0"/>
    </xf>
    <xf numFmtId="0" fontId="94" fillId="0" borderId="44" xfId="0" applyFont="1" applyBorder="1" applyAlignment="1" applyProtection="1">
      <alignment horizontal="left" vertical="center" wrapText="1"/>
      <protection locked="0"/>
    </xf>
    <xf numFmtId="0" fontId="94" fillId="0" borderId="36" xfId="0" applyFont="1" applyBorder="1" applyAlignment="1" applyProtection="1">
      <alignment horizontal="left" vertical="center" wrapText="1"/>
      <protection locked="0"/>
    </xf>
    <xf numFmtId="0" fontId="94" fillId="0" borderId="36" xfId="0" applyFont="1" applyBorder="1" applyAlignment="1" applyProtection="1">
      <alignment horizontal="center" vertical="center" wrapText="1"/>
      <protection locked="0"/>
    </xf>
    <xf numFmtId="0" fontId="83" fillId="0" borderId="5" xfId="0" applyFont="1" applyBorder="1" applyAlignment="1" applyProtection="1">
      <alignment horizontal="left" vertical="center" wrapText="1"/>
      <protection locked="0"/>
    </xf>
    <xf numFmtId="0" fontId="83" fillId="0" borderId="20" xfId="0" applyFont="1" applyBorder="1" applyAlignment="1" applyProtection="1">
      <alignment horizontal="left" vertical="center" wrapText="1"/>
      <protection locked="0"/>
    </xf>
    <xf numFmtId="0" fontId="83" fillId="0" borderId="13" xfId="0" applyFont="1" applyBorder="1" applyAlignment="1" applyProtection="1">
      <alignment horizontal="left" vertical="center" wrapText="1"/>
      <protection locked="0"/>
    </xf>
    <xf numFmtId="0" fontId="87" fillId="0" borderId="5" xfId="0" applyFont="1" applyBorder="1" applyAlignment="1" applyProtection="1">
      <alignment horizontal="left" vertical="center" wrapText="1"/>
      <protection locked="0"/>
    </xf>
    <xf numFmtId="0" fontId="87" fillId="0" borderId="20" xfId="0" applyFont="1" applyBorder="1" applyAlignment="1" applyProtection="1">
      <alignment horizontal="left" vertical="center" wrapText="1"/>
      <protection locked="0"/>
    </xf>
    <xf numFmtId="0" fontId="52" fillId="0" borderId="5" xfId="0" applyFont="1" applyBorder="1" applyAlignment="1" applyProtection="1">
      <alignment horizontal="left" vertical="center" wrapText="1"/>
      <protection locked="0"/>
    </xf>
    <xf numFmtId="0" fontId="52" fillId="0" borderId="20" xfId="0" applyFont="1" applyBorder="1" applyAlignment="1" applyProtection="1">
      <alignment horizontal="left" vertical="center" wrapText="1"/>
      <protection locked="0"/>
    </xf>
    <xf numFmtId="0" fontId="52" fillId="0" borderId="13" xfId="0" applyFont="1" applyBorder="1" applyAlignment="1" applyProtection="1">
      <alignment horizontal="left" vertical="center" wrapText="1"/>
      <protection locked="0"/>
    </xf>
    <xf numFmtId="0" fontId="62" fillId="0" borderId="11" xfId="0" applyFont="1" applyBorder="1" applyAlignment="1" applyProtection="1">
      <alignment horizontal="left" vertical="center" wrapText="1"/>
      <protection locked="0"/>
    </xf>
    <xf numFmtId="0" fontId="62" fillId="0" borderId="0" xfId="0" applyFont="1" applyBorder="1" applyAlignment="1" applyProtection="1">
      <alignment horizontal="left" vertical="center" wrapText="1"/>
      <protection locked="0"/>
    </xf>
    <xf numFmtId="0" fontId="62" fillId="0" borderId="12" xfId="0" applyFont="1" applyBorder="1" applyAlignment="1" applyProtection="1">
      <alignment horizontal="left" vertical="center" wrapText="1"/>
      <protection locked="0"/>
    </xf>
    <xf numFmtId="0" fontId="62" fillId="0" borderId="29" xfId="0" applyFont="1" applyBorder="1" applyAlignment="1" applyProtection="1">
      <alignment horizontal="left" vertical="center" wrapText="1"/>
      <protection locked="0"/>
    </xf>
    <xf numFmtId="0" fontId="62" fillId="0" borderId="30" xfId="0" applyFont="1" applyBorder="1" applyAlignment="1" applyProtection="1">
      <alignment horizontal="left" vertical="center" wrapText="1"/>
      <protection locked="0"/>
    </xf>
    <xf numFmtId="0" fontId="62" fillId="0" borderId="35" xfId="0" applyFont="1" applyBorder="1" applyAlignment="1" applyProtection="1">
      <alignment horizontal="left" vertical="center" wrapText="1"/>
      <protection locked="0"/>
    </xf>
    <xf numFmtId="0" fontId="62" fillId="0" borderId="9" xfId="0" applyFont="1" applyBorder="1" applyAlignment="1" applyProtection="1">
      <alignment horizontal="left" vertical="center" wrapText="1"/>
      <protection locked="0"/>
    </xf>
    <xf numFmtId="0" fontId="62" fillId="0" borderId="28" xfId="0" applyFont="1" applyBorder="1" applyAlignment="1" applyProtection="1">
      <alignment horizontal="left" vertical="center" wrapText="1"/>
      <protection locked="0"/>
    </xf>
    <xf numFmtId="0" fontId="62" fillId="0" borderId="10" xfId="0" applyFont="1" applyBorder="1" applyAlignment="1" applyProtection="1">
      <alignment horizontal="left" vertical="center" wrapText="1"/>
      <protection locked="0"/>
    </xf>
    <xf numFmtId="0" fontId="26" fillId="0" borderId="30"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19" fillId="0" borderId="5" xfId="0" applyFont="1" applyBorder="1" applyAlignment="1">
      <alignment horizontal="center" vertical="center" wrapText="1"/>
    </xf>
    <xf numFmtId="0" fontId="19" fillId="0" borderId="20" xfId="0" applyFont="1" applyBorder="1" applyAlignment="1">
      <alignment horizontal="center" vertical="center" wrapText="1"/>
    </xf>
    <xf numFmtId="0" fontId="26" fillId="0" borderId="20" xfId="0" applyFont="1" applyBorder="1" applyAlignment="1" applyProtection="1">
      <alignment horizontal="center" vertical="center" wrapText="1"/>
      <protection locked="0"/>
    </xf>
    <xf numFmtId="0" fontId="60" fillId="0" borderId="2" xfId="0" applyFont="1" applyBorder="1" applyAlignment="1">
      <alignment horizontal="center" wrapText="1"/>
    </xf>
    <xf numFmtId="0" fontId="60" fillId="0" borderId="2" xfId="0" applyFont="1" applyBorder="1" applyAlignment="1">
      <alignment horizontal="center" vertical="center" wrapText="1"/>
    </xf>
    <xf numFmtId="0" fontId="28" fillId="0" borderId="48" xfId="0" applyFont="1" applyBorder="1" applyAlignment="1" applyProtection="1">
      <alignment horizontal="center"/>
      <protection locked="0"/>
    </xf>
    <xf numFmtId="0" fontId="28" fillId="0" borderId="32" xfId="0" applyFont="1" applyBorder="1" applyAlignment="1" applyProtection="1">
      <alignment horizontal="center"/>
      <protection locked="0"/>
    </xf>
    <xf numFmtId="0" fontId="28" fillId="0" borderId="41" xfId="0" applyFont="1" applyBorder="1" applyAlignment="1" applyProtection="1">
      <alignment horizontal="center"/>
      <protection locked="0"/>
    </xf>
    <xf numFmtId="0" fontId="28" fillId="0" borderId="20" xfId="0" applyFont="1" applyBorder="1" applyAlignment="1" applyProtection="1">
      <alignment horizontal="left" vertical="center"/>
      <protection locked="0"/>
    </xf>
    <xf numFmtId="0" fontId="52" fillId="0" borderId="2"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28" fillId="0" borderId="0" xfId="0" applyFont="1" applyBorder="1" applyAlignment="1" applyProtection="1">
      <alignment horizontal="center"/>
      <protection locked="0"/>
    </xf>
    <xf numFmtId="0" fontId="30" fillId="0" borderId="0" xfId="0" applyFont="1" applyBorder="1" applyAlignment="1" applyProtection="1">
      <alignment horizontal="left" vertical="center" wrapText="1"/>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0" fillId="0" borderId="0" xfId="0" applyBorder="1" applyProtection="1">
      <protection locked="0"/>
    </xf>
    <xf numFmtId="0" fontId="26" fillId="0" borderId="0"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95" fillId="0" borderId="11" xfId="0" applyFont="1" applyBorder="1" applyAlignment="1" applyProtection="1">
      <alignment horizontal="left"/>
      <protection locked="0"/>
    </xf>
    <xf numFmtId="0" fontId="96" fillId="0" borderId="0" xfId="0" applyFont="1" applyAlignment="1" applyProtection="1">
      <alignment horizontal="left" wrapText="1"/>
      <protection locked="0"/>
    </xf>
    <xf numFmtId="0" fontId="94" fillId="0" borderId="0" xfId="0" applyFont="1" applyAlignment="1" applyProtection="1">
      <alignment horizontal="left" wrapText="1"/>
      <protection locked="0"/>
    </xf>
    <xf numFmtId="0" fontId="0" fillId="0" borderId="0" xfId="0" applyFont="1" applyProtection="1">
      <protection locked="0"/>
    </xf>
    <xf numFmtId="0" fontId="95" fillId="0" borderId="0" xfId="0" applyFont="1" applyAlignment="1" applyProtection="1">
      <alignment vertical="center" wrapText="1"/>
      <protection locked="0"/>
    </xf>
    <xf numFmtId="0" fontId="0" fillId="0" borderId="12" xfId="0" applyFont="1" applyBorder="1" applyProtection="1">
      <protection locked="0"/>
    </xf>
    <xf numFmtId="0" fontId="95" fillId="0" borderId="0" xfId="0" applyFont="1" applyAlignment="1" applyProtection="1">
      <alignment vertical="center"/>
      <protection locked="0"/>
    </xf>
    <xf numFmtId="0" fontId="94" fillId="0" borderId="0" xfId="0" applyFont="1" applyAlignment="1" applyProtection="1">
      <alignment vertical="center" wrapText="1"/>
      <protection locked="0"/>
    </xf>
    <xf numFmtId="0" fontId="94" fillId="0" borderId="12" xfId="0" applyFont="1" applyBorder="1" applyAlignment="1" applyProtection="1">
      <alignment vertical="center" wrapText="1"/>
      <protection locked="0"/>
    </xf>
    <xf numFmtId="0" fontId="28" fillId="0" borderId="2" xfId="0" applyFont="1" applyBorder="1" applyAlignment="1" applyProtection="1">
      <alignment horizontal="center"/>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26" fillId="0" borderId="28" xfId="0" applyFont="1" applyBorder="1" applyAlignment="1" applyProtection="1">
      <alignment vertical="center"/>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cellXfs>
  <cellStyles count="69">
    <cellStyle name="Excel Built-in Normal" xfId="1"/>
    <cellStyle name="Heading" xfId="2"/>
    <cellStyle name="Heading1" xfId="3"/>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Normal" xfId="0" builtinId="0" customBuiltin="1"/>
    <cellStyle name="Normal 2" xfId="6"/>
    <cellStyle name="Normal 3" xfId="7"/>
    <cellStyle name="Normal 3 2" xfId="8"/>
    <cellStyle name="Normal 3 2 2" xfId="10"/>
    <cellStyle name="Normal 3 2 2 2" xfId="17"/>
    <cellStyle name="Normal 3 2 3" xfId="15"/>
    <cellStyle name="Normal 3 3" xfId="9"/>
    <cellStyle name="Normal 3 3 2" xfId="16"/>
    <cellStyle name="Normal 3 4" xfId="11"/>
    <cellStyle name="Normal 3 4 2" xfId="18"/>
    <cellStyle name="Normal 3 5" xfId="12"/>
    <cellStyle name="Normal 3 5 2" xfId="19"/>
    <cellStyle name="Normal 3 6" xfId="13"/>
    <cellStyle name="Normal 3 6 2" xfId="20"/>
    <cellStyle name="Normal 3 7" xfId="14"/>
    <cellStyle name="Result" xfId="4"/>
    <cellStyle name="Result2" xfId="5"/>
  </cellStyles>
  <dxfs count="2">
    <dxf>
      <font>
        <color auto="1"/>
      </font>
      <fill>
        <patternFill>
          <bgColor rgb="FFFFFF00"/>
        </patternFill>
      </fill>
    </dxf>
    <dxf>
      <font>
        <color rgb="FFFF0000"/>
      </font>
      <fill>
        <patternFill>
          <bgColor theme="0" tint="-4.9989318521683403E-2"/>
        </patternFill>
      </fill>
    </dxf>
  </dxfs>
  <tableStyles count="0" defaultTableStyle="TableStyleMedium9" defaultPivotStyle="PivotStyleLight16"/>
  <colors>
    <mruColors>
      <color rgb="FFFFCC99"/>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63"/>
  <sheetViews>
    <sheetView workbookViewId="0">
      <selection activeCell="D9" sqref="D9:F9"/>
    </sheetView>
  </sheetViews>
  <sheetFormatPr baseColWidth="10" defaultRowHeight="15" x14ac:dyDescent="0.25"/>
  <cols>
    <col min="2" max="2" width="13.140625" customWidth="1"/>
    <col min="3" max="3" width="14" customWidth="1"/>
    <col min="4" max="4" width="13.7109375" customWidth="1"/>
  </cols>
  <sheetData>
    <row r="1" spans="1:16" ht="15.75" thickBot="1" x14ac:dyDescent="0.3">
      <c r="A1" s="94"/>
      <c r="B1" s="89"/>
      <c r="C1" s="89"/>
      <c r="D1" s="89"/>
      <c r="E1" s="89"/>
      <c r="F1" s="89"/>
      <c r="G1" s="89"/>
      <c r="H1" s="89"/>
      <c r="I1" s="90"/>
    </row>
    <row r="2" spans="1:16" x14ac:dyDescent="0.25">
      <c r="A2" s="95"/>
      <c r="B2" s="94"/>
      <c r="C2" s="89"/>
      <c r="D2" s="89"/>
      <c r="E2" s="89"/>
      <c r="F2" s="89"/>
      <c r="G2" s="89"/>
      <c r="H2" s="90"/>
      <c r="I2" s="92"/>
    </row>
    <row r="3" spans="1:16" ht="18.75" x14ac:dyDescent="0.3">
      <c r="A3" s="95"/>
      <c r="B3" s="486" t="s">
        <v>443</v>
      </c>
      <c r="C3" s="487"/>
      <c r="D3" s="487"/>
      <c r="E3" s="487"/>
      <c r="F3" s="487"/>
      <c r="G3" s="487"/>
      <c r="H3" s="488"/>
      <c r="I3" s="92"/>
      <c r="P3" s="88"/>
    </row>
    <row r="4" spans="1:16" x14ac:dyDescent="0.25">
      <c r="A4" s="95"/>
      <c r="B4" s="95"/>
      <c r="C4" s="3"/>
      <c r="D4" s="3"/>
      <c r="E4" s="3"/>
      <c r="F4" s="3"/>
      <c r="G4" s="3"/>
      <c r="H4" s="92"/>
      <c r="I4" s="92"/>
    </row>
    <row r="5" spans="1:16" ht="21" x14ac:dyDescent="0.35">
      <c r="A5" s="95"/>
      <c r="B5" s="99"/>
      <c r="C5" s="101"/>
      <c r="D5" s="101"/>
      <c r="E5" s="97" t="s">
        <v>262</v>
      </c>
      <c r="F5" s="101"/>
      <c r="G5" s="101"/>
      <c r="H5" s="100"/>
      <c r="I5" s="92"/>
    </row>
    <row r="6" spans="1:16" x14ac:dyDescent="0.25">
      <c r="A6" s="95"/>
      <c r="B6" s="95"/>
      <c r="C6" s="3"/>
      <c r="D6" s="3"/>
      <c r="E6" s="3"/>
      <c r="F6" s="3"/>
      <c r="G6" s="3"/>
      <c r="H6" s="92"/>
      <c r="I6" s="92"/>
    </row>
    <row r="7" spans="1:16" ht="21" x14ac:dyDescent="0.35">
      <c r="A7" s="95"/>
      <c r="B7" s="481" t="s">
        <v>311</v>
      </c>
      <c r="C7" s="482"/>
      <c r="D7" s="482"/>
      <c r="E7" s="482"/>
      <c r="F7" s="482"/>
      <c r="G7" s="482"/>
      <c r="H7" s="483"/>
      <c r="I7" s="92"/>
    </row>
    <row r="8" spans="1:16" x14ac:dyDescent="0.25">
      <c r="A8" s="95"/>
      <c r="B8" s="95"/>
      <c r="C8" s="3"/>
      <c r="D8" s="3"/>
      <c r="E8" s="3"/>
      <c r="F8" s="3"/>
      <c r="G8" s="3"/>
      <c r="H8" s="92"/>
      <c r="I8" s="92"/>
    </row>
    <row r="9" spans="1:16" x14ac:dyDescent="0.25">
      <c r="A9" s="95"/>
      <c r="B9" s="95"/>
      <c r="C9" s="3"/>
      <c r="D9" s="449" t="s">
        <v>312</v>
      </c>
      <c r="E9" s="449"/>
      <c r="F9" s="449"/>
      <c r="G9" s="3"/>
      <c r="H9" s="92"/>
      <c r="I9" s="92"/>
    </row>
    <row r="10" spans="1:16" ht="15.75" thickBot="1" x14ac:dyDescent="0.3">
      <c r="A10" s="95"/>
      <c r="B10" s="498" t="s">
        <v>276</v>
      </c>
      <c r="C10" s="499"/>
      <c r="D10" s="499"/>
      <c r="E10" s="499"/>
      <c r="F10" s="499"/>
      <c r="G10" s="499"/>
      <c r="H10" s="500"/>
      <c r="I10" s="92"/>
      <c r="P10" s="88"/>
    </row>
    <row r="11" spans="1:16" ht="15.75" thickBot="1" x14ac:dyDescent="0.3">
      <c r="A11" s="95"/>
      <c r="B11" s="3"/>
      <c r="C11" s="3"/>
      <c r="D11" s="3"/>
      <c r="E11" s="3"/>
      <c r="F11" s="3"/>
      <c r="G11" s="3"/>
      <c r="H11" s="3"/>
      <c r="I11" s="92"/>
    </row>
    <row r="12" spans="1:16" ht="15.75" thickBot="1" x14ac:dyDescent="0.3">
      <c r="A12" s="95"/>
      <c r="B12" s="474" t="s">
        <v>272</v>
      </c>
      <c r="C12" s="475"/>
      <c r="D12" s="475"/>
      <c r="E12" s="475"/>
      <c r="F12" s="475"/>
      <c r="G12" s="475"/>
      <c r="H12" s="476"/>
      <c r="I12" s="92"/>
    </row>
    <row r="13" spans="1:16" ht="15.75" thickBot="1" x14ac:dyDescent="0.3">
      <c r="A13" s="95"/>
      <c r="B13" s="3"/>
      <c r="C13" s="3"/>
      <c r="D13" s="3"/>
      <c r="E13" s="3"/>
      <c r="F13" s="3"/>
      <c r="G13" s="3"/>
      <c r="H13" s="3"/>
      <c r="I13" s="92"/>
      <c r="P13" s="88"/>
    </row>
    <row r="14" spans="1:16" ht="17.25" x14ac:dyDescent="0.25">
      <c r="A14" s="95"/>
      <c r="B14" s="3"/>
      <c r="C14" s="94"/>
      <c r="D14" s="78" t="s">
        <v>323</v>
      </c>
      <c r="E14" s="78" t="s">
        <v>324</v>
      </c>
      <c r="F14" s="78" t="s">
        <v>325</v>
      </c>
      <c r="G14" s="79" t="s">
        <v>326</v>
      </c>
      <c r="H14" s="3"/>
      <c r="I14" s="92"/>
    </row>
    <row r="15" spans="1:16" x14ac:dyDescent="0.25">
      <c r="A15" s="95"/>
      <c r="B15" s="3"/>
      <c r="C15" s="104" t="s">
        <v>442</v>
      </c>
      <c r="D15" s="105"/>
      <c r="E15" s="105"/>
      <c r="F15" s="105"/>
      <c r="G15" s="106"/>
      <c r="H15" s="3"/>
      <c r="I15" s="92"/>
    </row>
    <row r="16" spans="1:16" s="91" customFormat="1" x14ac:dyDescent="0.25">
      <c r="A16" s="95"/>
      <c r="B16" s="3"/>
      <c r="C16" s="36" t="s">
        <v>270</v>
      </c>
      <c r="D16" s="105"/>
      <c r="E16" s="105"/>
      <c r="F16" s="105"/>
      <c r="G16" s="34"/>
      <c r="H16" s="3"/>
      <c r="I16" s="92"/>
    </row>
    <row r="17" spans="1:16" s="91" customFormat="1" x14ac:dyDescent="0.25">
      <c r="A17" s="95"/>
      <c r="B17" s="3"/>
      <c r="C17" s="36" t="s">
        <v>271</v>
      </c>
      <c r="D17" s="453"/>
      <c r="E17" s="454"/>
      <c r="F17" s="455"/>
      <c r="G17" s="34"/>
      <c r="H17" s="3"/>
      <c r="I17" s="92"/>
    </row>
    <row r="18" spans="1:16" s="91" customFormat="1" ht="15.75" thickBot="1" x14ac:dyDescent="0.3">
      <c r="A18" s="95"/>
      <c r="B18" s="3"/>
      <c r="C18" s="32" t="s">
        <v>274</v>
      </c>
      <c r="D18" s="30"/>
      <c r="E18" s="450"/>
      <c r="F18" s="451"/>
      <c r="G18" s="452"/>
      <c r="H18" s="3"/>
      <c r="I18" s="92"/>
    </row>
    <row r="19" spans="1:16" ht="15.75" thickBot="1" x14ac:dyDescent="0.3">
      <c r="A19" s="95"/>
      <c r="B19" s="3"/>
      <c r="C19" s="3"/>
      <c r="D19" s="3"/>
      <c r="E19" s="3"/>
      <c r="F19" s="3"/>
      <c r="G19" s="3"/>
      <c r="H19" s="3"/>
      <c r="I19" s="92"/>
      <c r="P19" s="88"/>
    </row>
    <row r="20" spans="1:16" ht="15.75" thickBot="1" x14ac:dyDescent="0.3">
      <c r="A20" s="95"/>
      <c r="B20" s="474" t="s">
        <v>263</v>
      </c>
      <c r="C20" s="475"/>
      <c r="D20" s="475"/>
      <c r="E20" s="475"/>
      <c r="F20" s="475"/>
      <c r="G20" s="475"/>
      <c r="H20" s="476"/>
      <c r="I20" s="92"/>
    </row>
    <row r="21" spans="1:16" ht="15.75" thickBot="1" x14ac:dyDescent="0.3">
      <c r="A21" s="95"/>
      <c r="B21" s="3"/>
      <c r="C21" s="3"/>
      <c r="D21" s="3"/>
      <c r="E21" s="3"/>
      <c r="F21" s="3"/>
      <c r="G21" s="3"/>
      <c r="H21" s="3"/>
      <c r="I21" s="92"/>
    </row>
    <row r="22" spans="1:16" s="156" customFormat="1" ht="15.75" thickBot="1" x14ac:dyDescent="0.3">
      <c r="A22" s="95"/>
      <c r="B22" s="3"/>
      <c r="C22" s="102" t="s">
        <v>327</v>
      </c>
      <c r="D22" s="484"/>
      <c r="E22" s="485"/>
      <c r="F22" s="78" t="s">
        <v>277</v>
      </c>
      <c r="G22" s="79"/>
      <c r="H22" s="3"/>
      <c r="I22" s="157"/>
    </row>
    <row r="23" spans="1:16" s="156" customFormat="1" x14ac:dyDescent="0.25">
      <c r="A23" s="95"/>
      <c r="B23" s="3"/>
      <c r="C23" s="102" t="s">
        <v>327</v>
      </c>
      <c r="D23" s="489"/>
      <c r="E23" s="492"/>
      <c r="F23" s="9" t="s">
        <v>277</v>
      </c>
      <c r="G23" s="34"/>
      <c r="H23" s="3"/>
      <c r="I23" s="157"/>
    </row>
    <row r="24" spans="1:16" ht="15.75" thickBot="1" x14ac:dyDescent="0.3">
      <c r="A24" s="95"/>
      <c r="B24" s="3"/>
      <c r="C24" s="402" t="s">
        <v>327</v>
      </c>
      <c r="D24" s="456"/>
      <c r="E24" s="457"/>
      <c r="F24" s="319" t="s">
        <v>277</v>
      </c>
      <c r="G24" s="320"/>
      <c r="H24" s="3"/>
      <c r="I24" s="92"/>
      <c r="P24" s="88"/>
    </row>
    <row r="25" spans="1:16" ht="15.75" thickBot="1" x14ac:dyDescent="0.3">
      <c r="A25" s="95"/>
      <c r="B25" s="3"/>
      <c r="C25" s="401" t="s">
        <v>327</v>
      </c>
      <c r="D25" s="458"/>
      <c r="E25" s="459"/>
      <c r="F25" s="30" t="s">
        <v>277</v>
      </c>
      <c r="G25" s="29"/>
      <c r="H25" s="3"/>
      <c r="I25" s="92"/>
    </row>
    <row r="26" spans="1:16" ht="15.75" thickBot="1" x14ac:dyDescent="0.3">
      <c r="A26" s="95"/>
      <c r="B26" s="3"/>
      <c r="C26" s="3"/>
      <c r="D26" s="3"/>
      <c r="E26" s="3"/>
      <c r="F26" s="3"/>
      <c r="G26" s="3"/>
      <c r="H26" s="3"/>
      <c r="I26" s="92"/>
    </row>
    <row r="27" spans="1:16" x14ac:dyDescent="0.25">
      <c r="A27" s="95"/>
      <c r="B27" s="3"/>
      <c r="C27" s="493" t="s">
        <v>264</v>
      </c>
      <c r="D27" s="494"/>
      <c r="E27" s="103"/>
      <c r="F27" s="98"/>
      <c r="G27" s="98"/>
      <c r="H27" s="98"/>
      <c r="I27" s="92"/>
    </row>
    <row r="28" spans="1:16" ht="15.75" thickBot="1" x14ac:dyDescent="0.3">
      <c r="A28" s="95"/>
      <c r="B28" s="3"/>
      <c r="C28" s="32" t="s">
        <v>266</v>
      </c>
      <c r="D28" s="30" t="s">
        <v>265</v>
      </c>
      <c r="E28" s="29"/>
      <c r="F28" s="3"/>
      <c r="G28" s="3"/>
      <c r="H28" s="3"/>
      <c r="I28" s="92"/>
    </row>
    <row r="29" spans="1:16" ht="15.75" thickBot="1" x14ac:dyDescent="0.3">
      <c r="A29" s="95"/>
      <c r="B29" s="3"/>
      <c r="C29" s="3"/>
      <c r="D29" s="3"/>
      <c r="E29" s="3"/>
      <c r="F29" s="3"/>
      <c r="G29" s="3"/>
      <c r="H29" s="3"/>
      <c r="I29" s="92"/>
    </row>
    <row r="30" spans="1:16" ht="15.75" thickBot="1" x14ac:dyDescent="0.3">
      <c r="A30" s="95"/>
      <c r="B30" s="474" t="s">
        <v>268</v>
      </c>
      <c r="C30" s="475"/>
      <c r="D30" s="475"/>
      <c r="E30" s="475"/>
      <c r="F30" s="475"/>
      <c r="G30" s="475"/>
      <c r="H30" s="476"/>
      <c r="I30" s="92"/>
    </row>
    <row r="31" spans="1:16" ht="15.75" thickBot="1" x14ac:dyDescent="0.3">
      <c r="A31" s="95"/>
      <c r="B31" s="3"/>
      <c r="C31" s="3"/>
      <c r="D31" s="3"/>
      <c r="E31" s="3"/>
      <c r="F31" s="3"/>
      <c r="G31" s="3"/>
      <c r="H31" s="3"/>
      <c r="I31" s="92"/>
    </row>
    <row r="32" spans="1:16" x14ac:dyDescent="0.25">
      <c r="A32" s="95"/>
      <c r="B32" s="3"/>
      <c r="C32" s="107" t="s">
        <v>273</v>
      </c>
      <c r="D32" s="477"/>
      <c r="E32" s="477"/>
      <c r="F32" s="477"/>
      <c r="G32" s="478"/>
      <c r="H32" s="3"/>
      <c r="I32" s="92"/>
    </row>
    <row r="33" spans="1:9" x14ac:dyDescent="0.25">
      <c r="A33" s="95"/>
      <c r="B33" s="3"/>
      <c r="C33" s="108" t="s">
        <v>313</v>
      </c>
      <c r="D33" s="470"/>
      <c r="E33" s="470"/>
      <c r="F33" s="470"/>
      <c r="G33" s="471"/>
      <c r="H33" s="3"/>
      <c r="I33" s="92"/>
    </row>
    <row r="34" spans="1:9" ht="15.75" thickBot="1" x14ac:dyDescent="0.3">
      <c r="A34" s="95"/>
      <c r="B34" s="3"/>
      <c r="C34" s="109" t="s">
        <v>314</v>
      </c>
      <c r="D34" s="472"/>
      <c r="E34" s="472"/>
      <c r="F34" s="472"/>
      <c r="G34" s="473"/>
      <c r="H34" s="3"/>
      <c r="I34" s="92"/>
    </row>
    <row r="35" spans="1:9" ht="15.75" thickBot="1" x14ac:dyDescent="0.3">
      <c r="A35" s="95"/>
      <c r="B35" s="3"/>
      <c r="C35" s="3"/>
      <c r="D35" s="3"/>
      <c r="E35" s="3"/>
      <c r="F35" s="3"/>
      <c r="G35" s="3"/>
      <c r="H35" s="3"/>
      <c r="I35" s="92"/>
    </row>
    <row r="36" spans="1:9" ht="15.75" thickBot="1" x14ac:dyDescent="0.3">
      <c r="A36" s="95"/>
      <c r="B36" s="474" t="s">
        <v>441</v>
      </c>
      <c r="C36" s="475"/>
      <c r="D36" s="475"/>
      <c r="E36" s="475"/>
      <c r="F36" s="475"/>
      <c r="G36" s="475"/>
      <c r="H36" s="476"/>
      <c r="I36" s="92"/>
    </row>
    <row r="37" spans="1:9" x14ac:dyDescent="0.25">
      <c r="A37" s="95"/>
      <c r="B37" s="3"/>
      <c r="C37" s="3"/>
      <c r="D37" s="3"/>
      <c r="E37" s="3"/>
      <c r="F37" s="3"/>
      <c r="G37" s="3"/>
      <c r="H37" s="3"/>
      <c r="I37" s="92"/>
    </row>
    <row r="38" spans="1:9" x14ac:dyDescent="0.25">
      <c r="A38" s="95"/>
      <c r="B38" s="3"/>
      <c r="C38" s="490" t="s">
        <v>0</v>
      </c>
      <c r="D38" s="491"/>
      <c r="E38" s="495"/>
      <c r="F38" s="496"/>
      <c r="G38" s="497"/>
      <c r="H38" s="3"/>
      <c r="I38" s="92"/>
    </row>
    <row r="39" spans="1:9" x14ac:dyDescent="0.25">
      <c r="A39" s="95"/>
      <c r="B39" s="3"/>
      <c r="C39" s="490" t="s">
        <v>329</v>
      </c>
      <c r="D39" s="491"/>
      <c r="E39" s="489"/>
      <c r="F39" s="470"/>
      <c r="G39" s="471"/>
      <c r="H39" s="3"/>
      <c r="I39" s="92"/>
    </row>
    <row r="40" spans="1:9" x14ac:dyDescent="0.25">
      <c r="A40" s="95"/>
      <c r="B40" s="3"/>
      <c r="C40" s="490" t="s">
        <v>315</v>
      </c>
      <c r="D40" s="491"/>
      <c r="E40" s="489"/>
      <c r="F40" s="470"/>
      <c r="G40" s="471"/>
      <c r="H40" s="3"/>
      <c r="I40" s="92"/>
    </row>
    <row r="41" spans="1:9" ht="15.75" thickBot="1" x14ac:dyDescent="0.3">
      <c r="A41" s="95"/>
      <c r="B41" s="3"/>
      <c r="C41" s="479" t="s">
        <v>317</v>
      </c>
      <c r="D41" s="480"/>
      <c r="E41" s="458"/>
      <c r="F41" s="472"/>
      <c r="G41" s="473"/>
      <c r="H41" s="3"/>
      <c r="I41" s="92"/>
    </row>
    <row r="42" spans="1:9" ht="15.75" thickBot="1" x14ac:dyDescent="0.3">
      <c r="A42" s="95"/>
      <c r="B42" s="3"/>
      <c r="C42" s="3"/>
      <c r="D42" s="3"/>
      <c r="E42" s="3"/>
      <c r="F42" s="3"/>
      <c r="G42" s="3"/>
      <c r="H42" s="3"/>
      <c r="I42" s="92"/>
    </row>
    <row r="43" spans="1:9" ht="15.75" thickBot="1" x14ac:dyDescent="0.3">
      <c r="A43" s="95"/>
      <c r="B43" s="474" t="s">
        <v>440</v>
      </c>
      <c r="C43" s="475"/>
      <c r="D43" s="475"/>
      <c r="E43" s="475"/>
      <c r="F43" s="475"/>
      <c r="G43" s="475"/>
      <c r="H43" s="476"/>
      <c r="I43" s="92"/>
    </row>
    <row r="44" spans="1:9" x14ac:dyDescent="0.25">
      <c r="A44" s="95"/>
      <c r="B44" s="3"/>
      <c r="C44" s="3"/>
      <c r="D44" s="3"/>
      <c r="E44" s="3"/>
      <c r="F44" s="3"/>
      <c r="G44" s="3"/>
      <c r="H44" s="3"/>
      <c r="I44" s="92"/>
    </row>
    <row r="45" spans="1:9" x14ac:dyDescent="0.25">
      <c r="A45" s="95"/>
      <c r="B45" s="3"/>
      <c r="C45" s="465" t="s">
        <v>267</v>
      </c>
      <c r="D45" s="466"/>
      <c r="E45" s="466"/>
      <c r="F45" s="466"/>
      <c r="G45" s="467"/>
      <c r="H45" s="3"/>
      <c r="I45" s="92"/>
    </row>
    <row r="46" spans="1:9" x14ac:dyDescent="0.25">
      <c r="A46" s="95"/>
      <c r="B46" s="3"/>
      <c r="C46" s="465" t="s">
        <v>318</v>
      </c>
      <c r="D46" s="466"/>
      <c r="E46" s="468"/>
      <c r="F46" s="468"/>
      <c r="G46" s="469"/>
      <c r="H46" s="3"/>
      <c r="I46" s="92"/>
    </row>
    <row r="47" spans="1:9" x14ac:dyDescent="0.25">
      <c r="A47" s="95"/>
      <c r="B47" s="3"/>
      <c r="C47" s="465" t="s">
        <v>315</v>
      </c>
      <c r="D47" s="466"/>
      <c r="E47" s="468"/>
      <c r="F47" s="468"/>
      <c r="G47" s="469"/>
      <c r="H47" s="3"/>
      <c r="I47" s="92"/>
    </row>
    <row r="48" spans="1:9" ht="15.75" thickBot="1" x14ac:dyDescent="0.3">
      <c r="A48" s="95"/>
      <c r="B48" s="3"/>
      <c r="C48" s="445" t="s">
        <v>316</v>
      </c>
      <c r="D48" s="446"/>
      <c r="E48" s="447"/>
      <c r="F48" s="447"/>
      <c r="G48" s="448"/>
      <c r="H48" s="3"/>
      <c r="I48" s="92"/>
    </row>
    <row r="49" spans="1:9" ht="15.75" thickBot="1" x14ac:dyDescent="0.3">
      <c r="A49" s="95"/>
      <c r="B49" s="3"/>
      <c r="C49" s="3"/>
      <c r="D49" s="3"/>
      <c r="E49" s="3"/>
      <c r="F49" s="3"/>
      <c r="G49" s="3"/>
      <c r="H49" s="3"/>
      <c r="I49" s="92"/>
    </row>
    <row r="50" spans="1:9" ht="15.75" thickBot="1" x14ac:dyDescent="0.3">
      <c r="A50" s="95"/>
      <c r="B50" s="474" t="s">
        <v>439</v>
      </c>
      <c r="C50" s="475"/>
      <c r="D50" s="475"/>
      <c r="E50" s="475"/>
      <c r="F50" s="475"/>
      <c r="G50" s="475"/>
      <c r="H50" s="476"/>
      <c r="I50" s="92"/>
    </row>
    <row r="51" spans="1:9" ht="15.75" thickBot="1" x14ac:dyDescent="0.3">
      <c r="A51" s="95"/>
      <c r="B51" s="3"/>
      <c r="C51" s="3"/>
      <c r="D51" s="3"/>
      <c r="E51" s="3"/>
      <c r="F51" s="3"/>
      <c r="G51" s="3"/>
      <c r="H51" s="3"/>
      <c r="I51" s="92"/>
    </row>
    <row r="52" spans="1:9" x14ac:dyDescent="0.25">
      <c r="A52" s="95"/>
      <c r="B52" s="3"/>
      <c r="C52" s="460" t="s">
        <v>328</v>
      </c>
      <c r="D52" s="461"/>
      <c r="E52" s="462"/>
      <c r="F52" s="463"/>
      <c r="G52" s="464"/>
      <c r="H52" s="3"/>
      <c r="I52" s="92"/>
    </row>
    <row r="53" spans="1:9" x14ac:dyDescent="0.25">
      <c r="A53" s="95"/>
      <c r="B53" s="3"/>
      <c r="C53" s="465" t="s">
        <v>269</v>
      </c>
      <c r="D53" s="466"/>
      <c r="E53" s="466"/>
      <c r="F53" s="466"/>
      <c r="G53" s="467"/>
      <c r="H53" s="3"/>
      <c r="I53" s="92"/>
    </row>
    <row r="54" spans="1:9" x14ac:dyDescent="0.25">
      <c r="A54" s="95"/>
      <c r="B54" s="3"/>
      <c r="C54" s="465" t="s">
        <v>330</v>
      </c>
      <c r="D54" s="466"/>
      <c r="E54" s="468"/>
      <c r="F54" s="468"/>
      <c r="G54" s="469"/>
      <c r="H54" s="3"/>
      <c r="I54" s="92"/>
    </row>
    <row r="55" spans="1:9" ht="15.75" thickBot="1" x14ac:dyDescent="0.3">
      <c r="A55" s="95"/>
      <c r="B55" s="3"/>
      <c r="C55" s="445" t="s">
        <v>316</v>
      </c>
      <c r="D55" s="446"/>
      <c r="E55" s="447"/>
      <c r="F55" s="447"/>
      <c r="G55" s="448"/>
      <c r="H55" s="3"/>
      <c r="I55" s="92"/>
    </row>
    <row r="56" spans="1:9" ht="15.75" thickBot="1" x14ac:dyDescent="0.3">
      <c r="A56" s="95"/>
      <c r="B56" s="3"/>
      <c r="C56" s="3"/>
      <c r="D56" s="3"/>
      <c r="E56" s="3"/>
      <c r="F56" s="3"/>
      <c r="G56" s="3"/>
      <c r="H56" s="3"/>
      <c r="I56" s="92"/>
    </row>
    <row r="57" spans="1:9" ht="15.75" thickBot="1" x14ac:dyDescent="0.3">
      <c r="A57" s="95"/>
      <c r="B57" s="474" t="s">
        <v>275</v>
      </c>
      <c r="C57" s="475"/>
      <c r="D57" s="475"/>
      <c r="E57" s="475"/>
      <c r="F57" s="475"/>
      <c r="G57" s="475"/>
      <c r="H57" s="476"/>
      <c r="I57" s="92"/>
    </row>
    <row r="58" spans="1:9" ht="15.75" thickBot="1" x14ac:dyDescent="0.3">
      <c r="A58" s="95"/>
      <c r="B58" s="3"/>
      <c r="C58" s="3"/>
      <c r="D58" s="3"/>
      <c r="E58" s="3"/>
      <c r="F58" s="3"/>
      <c r="G58" s="3"/>
      <c r="H58" s="3"/>
      <c r="I58" s="92"/>
    </row>
    <row r="59" spans="1:9" x14ac:dyDescent="0.25">
      <c r="A59" s="95"/>
      <c r="B59" s="3"/>
      <c r="C59" s="460"/>
      <c r="D59" s="461"/>
      <c r="E59" s="462"/>
      <c r="F59" s="463"/>
      <c r="G59" s="464"/>
      <c r="H59" s="3"/>
      <c r="I59" s="92"/>
    </row>
    <row r="60" spans="1:9" x14ac:dyDescent="0.25">
      <c r="A60" s="95"/>
      <c r="B60" s="3"/>
      <c r="C60" s="465"/>
      <c r="D60" s="466"/>
      <c r="E60" s="466"/>
      <c r="F60" s="466"/>
      <c r="G60" s="467"/>
      <c r="H60" s="3"/>
      <c r="I60" s="92"/>
    </row>
    <row r="61" spans="1:9" x14ac:dyDescent="0.25">
      <c r="A61" s="95"/>
      <c r="B61" s="3"/>
      <c r="C61" s="465"/>
      <c r="D61" s="466"/>
      <c r="E61" s="468"/>
      <c r="F61" s="468"/>
      <c r="G61" s="469"/>
      <c r="H61" s="3"/>
      <c r="I61" s="92"/>
    </row>
    <row r="62" spans="1:9" ht="15.75" thickBot="1" x14ac:dyDescent="0.3">
      <c r="A62" s="95"/>
      <c r="B62" s="3"/>
      <c r="C62" s="445"/>
      <c r="D62" s="446"/>
      <c r="E62" s="447"/>
      <c r="F62" s="447"/>
      <c r="G62" s="448"/>
      <c r="H62" s="3"/>
      <c r="I62" s="92"/>
    </row>
    <row r="63" spans="1:9" ht="15.75" thickBot="1" x14ac:dyDescent="0.3">
      <c r="A63" s="96"/>
      <c r="B63" s="10"/>
      <c r="C63" s="10"/>
      <c r="D63" s="10"/>
      <c r="E63" s="10"/>
      <c r="F63" s="10"/>
      <c r="G63" s="10"/>
      <c r="H63" s="10"/>
      <c r="I63" s="11"/>
    </row>
  </sheetData>
  <mergeCells count="53">
    <mergeCell ref="B7:H7"/>
    <mergeCell ref="D22:E22"/>
    <mergeCell ref="B3:H3"/>
    <mergeCell ref="E40:G40"/>
    <mergeCell ref="C40:D40"/>
    <mergeCell ref="D23:E23"/>
    <mergeCell ref="C27:D27"/>
    <mergeCell ref="B30:H30"/>
    <mergeCell ref="D34:G34"/>
    <mergeCell ref="B36:H36"/>
    <mergeCell ref="E38:G38"/>
    <mergeCell ref="E39:G39"/>
    <mergeCell ref="C38:D38"/>
    <mergeCell ref="C39:D39"/>
    <mergeCell ref="B10:H10"/>
    <mergeCell ref="B12:H12"/>
    <mergeCell ref="B20:H20"/>
    <mergeCell ref="D32:G32"/>
    <mergeCell ref="B57:H57"/>
    <mergeCell ref="C53:D53"/>
    <mergeCell ref="E53:G53"/>
    <mergeCell ref="C54:D54"/>
    <mergeCell ref="E54:G54"/>
    <mergeCell ref="B50:H50"/>
    <mergeCell ref="C52:D52"/>
    <mergeCell ref="E52:G52"/>
    <mergeCell ref="B43:H43"/>
    <mergeCell ref="C41:D41"/>
    <mergeCell ref="C47:D47"/>
    <mergeCell ref="E47:G47"/>
    <mergeCell ref="C48:D48"/>
    <mergeCell ref="E48:G48"/>
    <mergeCell ref="E41:G41"/>
    <mergeCell ref="C46:D46"/>
    <mergeCell ref="E46:G46"/>
    <mergeCell ref="C45:D45"/>
    <mergeCell ref="E45:G45"/>
    <mergeCell ref="C62:D62"/>
    <mergeCell ref="E62:G62"/>
    <mergeCell ref="D9:F9"/>
    <mergeCell ref="E18:G18"/>
    <mergeCell ref="D17:F17"/>
    <mergeCell ref="D24:E24"/>
    <mergeCell ref="D25:E25"/>
    <mergeCell ref="C59:D59"/>
    <mergeCell ref="E59:G59"/>
    <mergeCell ref="C60:D60"/>
    <mergeCell ref="E60:G60"/>
    <mergeCell ref="C61:D61"/>
    <mergeCell ref="E61:G61"/>
    <mergeCell ref="C55:D55"/>
    <mergeCell ref="E55:G55"/>
    <mergeCell ref="D33:G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63"/>
  <sheetViews>
    <sheetView topLeftCell="A12" zoomScaleNormal="100" workbookViewId="0">
      <selection activeCell="B29" sqref="B29"/>
    </sheetView>
  </sheetViews>
  <sheetFormatPr baseColWidth="10" defaultRowHeight="15" x14ac:dyDescent="0.25"/>
  <cols>
    <col min="2" max="2" width="14.28515625" customWidth="1"/>
  </cols>
  <sheetData>
    <row r="1" spans="2:6" ht="15.75" thickBot="1" x14ac:dyDescent="0.3"/>
    <row r="2" spans="2:6" ht="15.75" thickBot="1" x14ac:dyDescent="0.3">
      <c r="B2" s="504" t="s">
        <v>425</v>
      </c>
      <c r="C2" s="505"/>
      <c r="D2" s="505"/>
      <c r="E2" s="505"/>
      <c r="F2" s="506"/>
    </row>
    <row r="3" spans="2:6" x14ac:dyDescent="0.25">
      <c r="B3" s="284"/>
      <c r="C3" s="284"/>
      <c r="D3" s="284"/>
      <c r="E3" s="284"/>
      <c r="F3" s="284"/>
    </row>
    <row r="4" spans="2:6" x14ac:dyDescent="0.25">
      <c r="B4" s="284" t="s">
        <v>279</v>
      </c>
      <c r="C4" s="284"/>
      <c r="D4" s="284"/>
      <c r="E4" s="284"/>
      <c r="F4" s="284"/>
    </row>
    <row r="5" spans="2:6" x14ac:dyDescent="0.25">
      <c r="B5" s="284" t="s">
        <v>452</v>
      </c>
      <c r="C5" s="284"/>
      <c r="D5" s="284"/>
      <c r="E5" s="284"/>
      <c r="F5" s="284"/>
    </row>
    <row r="6" spans="2:6" ht="15.75" thickBot="1" x14ac:dyDescent="0.3">
      <c r="B6" s="284"/>
      <c r="C6" s="284"/>
      <c r="D6" s="284"/>
      <c r="E6" s="284"/>
      <c r="F6" s="284"/>
    </row>
    <row r="7" spans="2:6" ht="15.75" thickBot="1" x14ac:dyDescent="0.3">
      <c r="B7" s="142" t="s">
        <v>278</v>
      </c>
      <c r="C7" s="143"/>
      <c r="D7" s="284"/>
      <c r="E7" s="284"/>
      <c r="F7" s="284"/>
    </row>
    <row r="8" spans="2:6" ht="15.75" thickBot="1" x14ac:dyDescent="0.3">
      <c r="B8" s="284"/>
      <c r="C8" s="284"/>
      <c r="D8" s="284"/>
      <c r="E8" s="284"/>
      <c r="F8" s="284"/>
    </row>
    <row r="9" spans="2:6" ht="15.75" thickBot="1" x14ac:dyDescent="0.3">
      <c r="B9" s="501" t="s">
        <v>423</v>
      </c>
      <c r="C9" s="502"/>
      <c r="D9" s="503"/>
      <c r="E9" s="284"/>
      <c r="F9" s="284"/>
    </row>
    <row r="10" spans="2:6" x14ac:dyDescent="0.25">
      <c r="B10" s="284"/>
      <c r="C10" s="284"/>
      <c r="D10" s="284"/>
      <c r="E10" s="284"/>
      <c r="F10" s="284"/>
    </row>
    <row r="11" spans="2:6" x14ac:dyDescent="0.25">
      <c r="B11" s="154" t="s">
        <v>453</v>
      </c>
      <c r="C11" s="284"/>
      <c r="D11" s="284"/>
      <c r="E11" s="284"/>
      <c r="F11" s="284"/>
    </row>
    <row r="12" spans="2:6" ht="15.75" thickBot="1" x14ac:dyDescent="0.3">
      <c r="B12" s="284"/>
      <c r="C12" s="284"/>
      <c r="D12" s="284"/>
      <c r="E12" s="284"/>
      <c r="F12" s="284"/>
    </row>
    <row r="13" spans="2:6" ht="15.75" thickBot="1" x14ac:dyDescent="0.3">
      <c r="B13" s="144" t="s">
        <v>280</v>
      </c>
      <c r="C13" s="284"/>
      <c r="D13" s="284"/>
      <c r="E13" s="284"/>
      <c r="F13" s="284"/>
    </row>
    <row r="14" spans="2:6" x14ac:dyDescent="0.25">
      <c r="B14" s="284"/>
      <c r="C14" s="284"/>
      <c r="D14" s="284"/>
      <c r="E14" s="284"/>
      <c r="F14" s="284"/>
    </row>
    <row r="15" spans="2:6" x14ac:dyDescent="0.25">
      <c r="B15" s="154" t="s">
        <v>454</v>
      </c>
      <c r="C15" s="284"/>
      <c r="D15" s="284"/>
      <c r="E15" s="284"/>
      <c r="F15" s="284"/>
    </row>
    <row r="16" spans="2:6" x14ac:dyDescent="0.25">
      <c r="B16" s="284" t="s">
        <v>426</v>
      </c>
      <c r="C16" s="284"/>
      <c r="D16" s="284"/>
      <c r="E16" s="284"/>
      <c r="F16" s="284"/>
    </row>
    <row r="17" spans="2:15" x14ac:dyDescent="0.25">
      <c r="B17" s="284" t="s">
        <v>475</v>
      </c>
      <c r="C17" s="284"/>
      <c r="D17" s="284"/>
      <c r="E17" s="284"/>
      <c r="F17" s="284"/>
    </row>
    <row r="18" spans="2:15" x14ac:dyDescent="0.25">
      <c r="B18" s="284" t="s">
        <v>321</v>
      </c>
      <c r="C18" s="284"/>
      <c r="D18" s="284"/>
      <c r="E18" s="284"/>
      <c r="F18" s="284"/>
    </row>
    <row r="19" spans="2:15" ht="15.75" thickBot="1" x14ac:dyDescent="0.3">
      <c r="B19" s="284"/>
      <c r="C19" s="284"/>
      <c r="D19" s="284"/>
      <c r="E19" s="284"/>
      <c r="F19" s="284"/>
    </row>
    <row r="20" spans="2:15" ht="15.75" thickBot="1" x14ac:dyDescent="0.3">
      <c r="B20" s="507" t="s">
        <v>303</v>
      </c>
      <c r="C20" s="508"/>
      <c r="D20" s="509"/>
      <c r="E20" s="284"/>
      <c r="F20" s="284"/>
    </row>
    <row r="21" spans="2:15" x14ac:dyDescent="0.25">
      <c r="B21" s="284"/>
      <c r="C21" s="284"/>
      <c r="D21" s="284"/>
      <c r="E21" s="284"/>
      <c r="F21" s="284"/>
    </row>
    <row r="22" spans="2:15" x14ac:dyDescent="0.25">
      <c r="B22" s="154" t="s">
        <v>427</v>
      </c>
      <c r="C22" s="284"/>
      <c r="D22" s="284"/>
      <c r="E22" s="284"/>
      <c r="F22" s="284"/>
    </row>
    <row r="23" spans="2:15" x14ac:dyDescent="0.25">
      <c r="B23" s="284" t="s">
        <v>428</v>
      </c>
      <c r="C23" s="284"/>
      <c r="D23" s="284"/>
      <c r="E23" s="284"/>
      <c r="F23" s="284"/>
    </row>
    <row r="24" spans="2:15" x14ac:dyDescent="0.25">
      <c r="B24" s="284" t="s">
        <v>429</v>
      </c>
      <c r="C24" s="284"/>
      <c r="D24" s="284"/>
      <c r="E24" s="284"/>
      <c r="F24" s="284"/>
    </row>
    <row r="25" spans="2:15" s="284" customFormat="1" x14ac:dyDescent="0.25">
      <c r="B25" s="284" t="s">
        <v>478</v>
      </c>
    </row>
    <row r="26" spans="2:15" x14ac:dyDescent="0.25">
      <c r="B26" s="284" t="s">
        <v>455</v>
      </c>
      <c r="C26" s="284"/>
      <c r="D26" s="284"/>
      <c r="E26" s="284"/>
      <c r="F26" s="284"/>
    </row>
    <row r="27" spans="2:15" s="93" customFormat="1" x14ac:dyDescent="0.25">
      <c r="B27" s="154" t="s">
        <v>430</v>
      </c>
      <c r="C27" s="154"/>
      <c r="D27" s="154"/>
      <c r="E27" s="154"/>
      <c r="F27" s="154"/>
      <c r="G27" s="154" t="s">
        <v>309</v>
      </c>
      <c r="H27" s="154"/>
      <c r="I27" s="154"/>
      <c r="J27" s="154"/>
      <c r="K27" s="154"/>
    </row>
    <row r="28" spans="2:15" x14ac:dyDescent="0.25">
      <c r="B28" s="284" t="s">
        <v>431</v>
      </c>
      <c r="C28" s="284"/>
      <c r="D28" s="284"/>
      <c r="E28" s="284"/>
      <c r="F28" s="284"/>
      <c r="K28" s="220"/>
    </row>
    <row r="29" spans="2:15" x14ac:dyDescent="0.25">
      <c r="B29" s="284" t="s">
        <v>456</v>
      </c>
      <c r="C29" s="284"/>
      <c r="D29" s="284"/>
      <c r="E29" s="284"/>
      <c r="F29" s="284"/>
      <c r="O29" s="93"/>
    </row>
    <row r="30" spans="2:15" x14ac:dyDescent="0.25">
      <c r="B30" s="284" t="s">
        <v>432</v>
      </c>
      <c r="C30" s="284"/>
      <c r="D30" s="284"/>
      <c r="E30" s="284"/>
      <c r="F30" s="284"/>
    </row>
    <row r="31" spans="2:15" ht="15.75" thickBot="1" x14ac:dyDescent="0.3">
      <c r="B31" s="284"/>
      <c r="C31" s="284"/>
      <c r="D31" s="284"/>
      <c r="E31" s="284"/>
      <c r="F31" s="284"/>
    </row>
    <row r="32" spans="2:15" ht="15.75" thickBot="1" x14ac:dyDescent="0.3">
      <c r="B32" s="510" t="s">
        <v>308</v>
      </c>
      <c r="C32" s="511"/>
      <c r="D32" s="284"/>
      <c r="E32" s="284"/>
      <c r="F32" s="284"/>
    </row>
    <row r="33" spans="2:13" x14ac:dyDescent="0.25">
      <c r="B33" s="284"/>
      <c r="C33" s="284"/>
      <c r="D33" s="284"/>
      <c r="E33" s="284"/>
      <c r="F33" s="284"/>
    </row>
    <row r="34" spans="2:13" x14ac:dyDescent="0.25">
      <c r="B34" s="154" t="s">
        <v>449</v>
      </c>
      <c r="C34" s="154"/>
      <c r="D34" s="154"/>
      <c r="E34" s="154"/>
      <c r="F34" s="154"/>
      <c r="J34" s="400"/>
    </row>
    <row r="35" spans="2:13" s="284" customFormat="1" x14ac:dyDescent="0.25">
      <c r="B35" s="284" t="s">
        <v>457</v>
      </c>
      <c r="G35"/>
      <c r="H35"/>
      <c r="J35" s="400"/>
    </row>
    <row r="36" spans="2:13" x14ac:dyDescent="0.25">
      <c r="B36" s="403" t="s">
        <v>476</v>
      </c>
      <c r="C36" s="400"/>
      <c r="D36" s="400"/>
      <c r="E36" s="400"/>
      <c r="F36" s="400"/>
      <c r="G36" s="400"/>
      <c r="H36" s="400"/>
      <c r="I36" s="400"/>
      <c r="J36" s="400"/>
      <c r="K36" s="400"/>
      <c r="L36" s="400"/>
      <c r="M36" s="400"/>
    </row>
    <row r="37" spans="2:13" x14ac:dyDescent="0.25">
      <c r="B37" s="284" t="s">
        <v>433</v>
      </c>
      <c r="C37" s="284"/>
      <c r="D37" s="284"/>
      <c r="E37" s="284"/>
      <c r="F37" s="284"/>
    </row>
    <row r="38" spans="2:13" x14ac:dyDescent="0.25">
      <c r="B38" s="284" t="s">
        <v>434</v>
      </c>
      <c r="C38" s="284"/>
      <c r="D38" s="284"/>
      <c r="E38" s="284"/>
      <c r="F38" s="284"/>
    </row>
    <row r="39" spans="2:13" x14ac:dyDescent="0.25">
      <c r="B39" s="284" t="s">
        <v>435</v>
      </c>
      <c r="C39" s="284"/>
      <c r="D39" s="284"/>
      <c r="E39" s="284"/>
      <c r="F39" s="284"/>
    </row>
    <row r="40" spans="2:13" x14ac:dyDescent="0.25">
      <c r="B40" s="284" t="s">
        <v>436</v>
      </c>
      <c r="C40" s="284"/>
      <c r="D40" s="284"/>
      <c r="E40" s="284"/>
      <c r="F40" s="284"/>
    </row>
    <row r="41" spans="2:13" x14ac:dyDescent="0.25">
      <c r="B41" s="284" t="s">
        <v>474</v>
      </c>
      <c r="F41" s="284"/>
    </row>
    <row r="42" spans="2:13" s="284" customFormat="1" x14ac:dyDescent="0.25">
      <c r="B42" s="284" t="s">
        <v>437</v>
      </c>
    </row>
    <row r="43" spans="2:13" x14ac:dyDescent="0.25">
      <c r="C43" s="284"/>
      <c r="D43" s="284"/>
      <c r="E43" s="284"/>
    </row>
    <row r="44" spans="2:13" x14ac:dyDescent="0.25">
      <c r="B44" s="413" t="s">
        <v>469</v>
      </c>
      <c r="C44" s="414"/>
    </row>
    <row r="45" spans="2:13" x14ac:dyDescent="0.25">
      <c r="B45" s="409"/>
    </row>
    <row r="46" spans="2:13" x14ac:dyDescent="0.25">
      <c r="B46" s="410" t="s">
        <v>472</v>
      </c>
    </row>
    <row r="47" spans="2:13" x14ac:dyDescent="0.25">
      <c r="B47" s="411" t="s">
        <v>448</v>
      </c>
    </row>
    <row r="48" spans="2:13" ht="15.75" thickBot="1" x14ac:dyDescent="0.3">
      <c r="B48" s="411"/>
    </row>
    <row r="49" spans="2:2" ht="15.75" thickBot="1" x14ac:dyDescent="0.3">
      <c r="B49" s="155" t="s">
        <v>310</v>
      </c>
    </row>
    <row r="50" spans="2:2" x14ac:dyDescent="0.25">
      <c r="B50" s="4"/>
    </row>
    <row r="51" spans="2:2" x14ac:dyDescent="0.25">
      <c r="B51" s="410" t="s">
        <v>322</v>
      </c>
    </row>
    <row r="52" spans="2:2" x14ac:dyDescent="0.25">
      <c r="B52" s="4" t="s">
        <v>470</v>
      </c>
    </row>
    <row r="53" spans="2:2" x14ac:dyDescent="0.25">
      <c r="B53" s="4" t="s">
        <v>477</v>
      </c>
    </row>
    <row r="54" spans="2:2" x14ac:dyDescent="0.25">
      <c r="B54" s="4" t="s">
        <v>450</v>
      </c>
    </row>
    <row r="55" spans="2:2" x14ac:dyDescent="0.25">
      <c r="B55" s="4" t="s">
        <v>438</v>
      </c>
    </row>
    <row r="56" spans="2:2" x14ac:dyDescent="0.25">
      <c r="B56" s="4" t="s">
        <v>451</v>
      </c>
    </row>
    <row r="57" spans="2:2" x14ac:dyDescent="0.25">
      <c r="B57" s="4"/>
    </row>
    <row r="58" spans="2:2" x14ac:dyDescent="0.25">
      <c r="B58" s="412" t="s">
        <v>464</v>
      </c>
    </row>
    <row r="59" spans="2:2" x14ac:dyDescent="0.25">
      <c r="B59" s="2" t="s">
        <v>471</v>
      </c>
    </row>
    <row r="60" spans="2:2" x14ac:dyDescent="0.25">
      <c r="B60" s="2" t="s">
        <v>465</v>
      </c>
    </row>
    <row r="61" spans="2:2" x14ac:dyDescent="0.25">
      <c r="B61" s="2" t="s">
        <v>466</v>
      </c>
    </row>
    <row r="62" spans="2:2" x14ac:dyDescent="0.25">
      <c r="B62" s="2" t="s">
        <v>467</v>
      </c>
    </row>
    <row r="63" spans="2:2" x14ac:dyDescent="0.25">
      <c r="B63" s="404" t="s">
        <v>468</v>
      </c>
    </row>
  </sheetData>
  <mergeCells count="4">
    <mergeCell ref="B9:D9"/>
    <mergeCell ref="B2:F2"/>
    <mergeCell ref="B20:D20"/>
    <mergeCell ref="B32:C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94"/>
  <sheetViews>
    <sheetView topLeftCell="D1" zoomScale="90" zoomScaleNormal="90" workbookViewId="0">
      <selection activeCell="C21" sqref="C21"/>
    </sheetView>
  </sheetViews>
  <sheetFormatPr baseColWidth="10" defaultRowHeight="15" x14ac:dyDescent="0.25"/>
  <cols>
    <col min="1" max="1" width="50.28515625" customWidth="1"/>
    <col min="2" max="2" width="7.7109375" customWidth="1"/>
    <col min="3" max="3" width="67.85546875" customWidth="1"/>
    <col min="5" max="5" width="14.7109375" customWidth="1"/>
    <col min="6" max="6" width="14.28515625" customWidth="1"/>
    <col min="9" max="9" width="12" customWidth="1"/>
    <col min="10" max="10" width="77" customWidth="1"/>
    <col min="11" max="11" width="13.5703125" customWidth="1"/>
    <col min="12" max="12" width="49.28515625" customWidth="1"/>
    <col min="14" max="14" width="13.7109375" customWidth="1"/>
    <col min="17" max="17" width="34.28515625" customWidth="1"/>
  </cols>
  <sheetData>
    <row r="1" spans="1:19" ht="19.5" thickBot="1" x14ac:dyDescent="0.35">
      <c r="A1" s="84" t="s">
        <v>302</v>
      </c>
      <c r="B1" s="609"/>
      <c r="C1" s="610"/>
      <c r="D1" s="609"/>
      <c r="E1" s="611"/>
      <c r="F1" s="611"/>
      <c r="G1" s="610"/>
      <c r="J1" s="85" t="s">
        <v>0</v>
      </c>
      <c r="K1" s="612" t="s">
        <v>250</v>
      </c>
      <c r="L1" s="612"/>
      <c r="M1" s="613"/>
      <c r="N1" s="67" t="s">
        <v>246</v>
      </c>
      <c r="O1" s="589" t="s">
        <v>1</v>
      </c>
      <c r="P1" s="589"/>
      <c r="Q1" s="590"/>
    </row>
    <row r="2" spans="1:19" ht="25.5" customHeight="1" thickBot="1" x14ac:dyDescent="0.3">
      <c r="A2" s="60" t="s">
        <v>244</v>
      </c>
      <c r="B2" s="617" t="s">
        <v>243</v>
      </c>
      <c r="C2" s="618"/>
      <c r="D2" s="614" t="s">
        <v>242</v>
      </c>
      <c r="E2" s="615"/>
      <c r="F2" s="615"/>
      <c r="G2" s="616"/>
      <c r="H2" s="83" t="s">
        <v>250</v>
      </c>
      <c r="J2" s="24" t="s">
        <v>1</v>
      </c>
      <c r="N2" s="68" t="s">
        <v>247</v>
      </c>
      <c r="O2" s="591" t="s">
        <v>184</v>
      </c>
      <c r="P2" s="591"/>
      <c r="Q2" s="592"/>
    </row>
    <row r="3" spans="1:19" ht="30.75" thickBot="1" x14ac:dyDescent="0.3">
      <c r="A3" s="512" t="s">
        <v>230</v>
      </c>
      <c r="B3" s="86">
        <v>1</v>
      </c>
      <c r="C3" s="38" t="s">
        <v>43</v>
      </c>
      <c r="D3" s="59" t="s">
        <v>241</v>
      </c>
      <c r="E3" s="58" t="s">
        <v>462</v>
      </c>
      <c r="F3" s="57" t="s">
        <v>240</v>
      </c>
      <c r="G3" s="56" t="s">
        <v>67</v>
      </c>
      <c r="J3" s="162" t="s">
        <v>103</v>
      </c>
      <c r="N3" s="69" t="s">
        <v>248</v>
      </c>
      <c r="O3" s="591" t="s">
        <v>145</v>
      </c>
      <c r="P3" s="591"/>
      <c r="Q3" s="592"/>
    </row>
    <row r="4" spans="1:19" ht="30" customHeight="1" thickBot="1" x14ac:dyDescent="0.3">
      <c r="A4" s="513"/>
      <c r="B4" s="37" t="s">
        <v>239</v>
      </c>
      <c r="C4" s="335" t="s">
        <v>396</v>
      </c>
      <c r="D4" s="44" t="s">
        <v>223</v>
      </c>
      <c r="E4" s="9"/>
      <c r="F4" s="248" t="s">
        <v>140</v>
      </c>
      <c r="G4" s="34"/>
      <c r="J4" s="163" t="s">
        <v>237</v>
      </c>
      <c r="N4" s="70" t="s">
        <v>249</v>
      </c>
      <c r="O4" s="71" t="s">
        <v>4</v>
      </c>
      <c r="P4" s="30"/>
      <c r="Q4" s="29"/>
    </row>
    <row r="5" spans="1:19" ht="15.75" thickBot="1" x14ac:dyDescent="0.3">
      <c r="A5" s="513"/>
      <c r="B5" s="87" t="s">
        <v>236</v>
      </c>
      <c r="C5" s="334" t="s">
        <v>394</v>
      </c>
      <c r="D5" s="36"/>
      <c r="E5" s="9"/>
      <c r="F5" s="45" t="s">
        <v>117</v>
      </c>
      <c r="G5" s="34"/>
      <c r="J5" s="164" t="s">
        <v>235</v>
      </c>
    </row>
    <row r="6" spans="1:19" ht="25.5" x14ac:dyDescent="0.25">
      <c r="A6" s="513"/>
      <c r="B6" s="37" t="s">
        <v>234</v>
      </c>
      <c r="C6" s="335" t="s">
        <v>395</v>
      </c>
      <c r="D6" s="44" t="s">
        <v>203</v>
      </c>
      <c r="E6" s="9"/>
      <c r="F6" s="9"/>
      <c r="G6" s="34"/>
      <c r="I6" s="55"/>
      <c r="J6" s="22" t="s">
        <v>55</v>
      </c>
      <c r="K6" s="22"/>
      <c r="L6" s="17" t="s">
        <v>100</v>
      </c>
    </row>
    <row r="7" spans="1:19" ht="15" customHeight="1" thickBot="1" x14ac:dyDescent="0.3">
      <c r="A7" s="514"/>
      <c r="B7" s="33" t="s">
        <v>233</v>
      </c>
      <c r="C7" s="340" t="s">
        <v>414</v>
      </c>
      <c r="D7" s="44" t="s">
        <v>217</v>
      </c>
      <c r="E7" s="9"/>
      <c r="F7" s="9"/>
      <c r="G7" s="34"/>
      <c r="I7" s="54" t="s">
        <v>232</v>
      </c>
      <c r="J7" s="53" t="s">
        <v>231</v>
      </c>
      <c r="K7" s="161"/>
      <c r="L7" s="193"/>
    </row>
    <row r="8" spans="1:19" ht="14.65" customHeight="1" x14ac:dyDescent="0.25">
      <c r="A8" s="515" t="s">
        <v>230</v>
      </c>
      <c r="B8" s="86">
        <v>2</v>
      </c>
      <c r="C8" s="38" t="s">
        <v>45</v>
      </c>
      <c r="E8" s="9"/>
      <c r="F8" s="9"/>
      <c r="G8" s="34"/>
      <c r="I8" s="46" t="s">
        <v>229</v>
      </c>
      <c r="J8" s="165" t="s">
        <v>447</v>
      </c>
      <c r="K8" s="166" t="s">
        <v>228</v>
      </c>
      <c r="L8" s="167" t="s">
        <v>353</v>
      </c>
      <c r="M8" s="83" t="s">
        <v>250</v>
      </c>
      <c r="N8" s="529" t="s">
        <v>253</v>
      </c>
      <c r="O8" s="530"/>
      <c r="P8" s="530"/>
      <c r="Q8" s="531"/>
    </row>
    <row r="9" spans="1:19" ht="25.5" x14ac:dyDescent="0.25">
      <c r="A9" s="516"/>
      <c r="B9" s="37" t="s">
        <v>227</v>
      </c>
      <c r="C9" s="341" t="s">
        <v>415</v>
      </c>
      <c r="D9" s="321" t="s">
        <v>229</v>
      </c>
      <c r="E9" s="322" t="s">
        <v>220</v>
      </c>
      <c r="F9" s="105"/>
      <c r="G9" s="106"/>
      <c r="I9" s="50" t="s">
        <v>220</v>
      </c>
      <c r="J9" s="593" t="s">
        <v>331</v>
      </c>
      <c r="K9" s="168" t="s">
        <v>225</v>
      </c>
      <c r="L9" s="604" t="s">
        <v>354</v>
      </c>
      <c r="N9" s="595" t="s">
        <v>254</v>
      </c>
      <c r="O9" s="596"/>
      <c r="P9" s="596"/>
      <c r="Q9" s="597"/>
      <c r="R9" s="82"/>
      <c r="S9" s="82"/>
    </row>
    <row r="10" spans="1:19" s="273" customFormat="1" ht="28.15" customHeight="1" x14ac:dyDescent="0.25">
      <c r="A10" s="516"/>
      <c r="B10" s="37"/>
      <c r="C10" s="341"/>
      <c r="D10" s="317" t="s">
        <v>220</v>
      </c>
      <c r="E10" s="318"/>
      <c r="F10" s="319"/>
      <c r="G10" s="320"/>
      <c r="I10" s="52"/>
      <c r="J10" s="594"/>
      <c r="K10" s="332"/>
      <c r="L10" s="606"/>
      <c r="N10" s="598"/>
      <c r="O10" s="599"/>
      <c r="P10" s="599"/>
      <c r="Q10" s="600"/>
      <c r="R10" s="82"/>
      <c r="S10" s="82"/>
    </row>
    <row r="11" spans="1:19" ht="39" thickBot="1" x14ac:dyDescent="0.3">
      <c r="A11" s="516"/>
      <c r="B11" s="39" t="s">
        <v>224</v>
      </c>
      <c r="C11" s="342" t="s">
        <v>397</v>
      </c>
      <c r="D11" s="36"/>
      <c r="E11" s="405"/>
      <c r="F11" s="248" t="s">
        <v>128</v>
      </c>
      <c r="G11" s="34"/>
      <c r="I11" s="50" t="s">
        <v>223</v>
      </c>
      <c r="J11" s="607" t="s">
        <v>352</v>
      </c>
      <c r="K11" s="168" t="s">
        <v>222</v>
      </c>
      <c r="L11" s="286" t="s">
        <v>355</v>
      </c>
      <c r="N11" s="601"/>
      <c r="O11" s="602"/>
      <c r="P11" s="602"/>
      <c r="Q11" s="603"/>
    </row>
    <row r="12" spans="1:19" ht="15" customHeight="1" x14ac:dyDescent="0.25">
      <c r="A12" s="516"/>
      <c r="B12" s="37" t="s">
        <v>221</v>
      </c>
      <c r="C12" s="341" t="s">
        <v>398</v>
      </c>
      <c r="D12" s="44" t="s">
        <v>220</v>
      </c>
      <c r="E12" s="9"/>
      <c r="F12" s="9"/>
      <c r="G12" s="34"/>
      <c r="I12" s="48"/>
      <c r="J12" s="608"/>
      <c r="K12" s="168" t="s">
        <v>219</v>
      </c>
      <c r="L12" s="169" t="s">
        <v>158</v>
      </c>
    </row>
    <row r="13" spans="1:19" ht="30" customHeight="1" x14ac:dyDescent="0.25">
      <c r="A13" s="516"/>
      <c r="B13" s="37" t="s">
        <v>218</v>
      </c>
      <c r="C13" s="341" t="s">
        <v>399</v>
      </c>
      <c r="D13" s="36"/>
      <c r="E13" s="9"/>
      <c r="F13" s="248" t="s">
        <v>136</v>
      </c>
      <c r="G13" s="34"/>
      <c r="I13" s="46" t="s">
        <v>217</v>
      </c>
      <c r="J13" s="170" t="s">
        <v>216</v>
      </c>
      <c r="K13" s="166" t="s">
        <v>215</v>
      </c>
      <c r="L13" s="167" t="s">
        <v>56</v>
      </c>
    </row>
    <row r="14" spans="1:19" ht="30" customHeight="1" x14ac:dyDescent="0.25">
      <c r="A14" s="516"/>
      <c r="B14" s="37" t="s">
        <v>214</v>
      </c>
      <c r="C14" s="341" t="s">
        <v>400</v>
      </c>
      <c r="D14" s="44" t="s">
        <v>203</v>
      </c>
      <c r="E14" s="9"/>
      <c r="F14" s="9"/>
      <c r="G14" s="34"/>
      <c r="I14" s="50" t="s">
        <v>203</v>
      </c>
      <c r="J14" s="604" t="s">
        <v>213</v>
      </c>
      <c r="K14" s="168" t="s">
        <v>212</v>
      </c>
      <c r="L14" s="167" t="s">
        <v>356</v>
      </c>
    </row>
    <row r="15" spans="1:19" ht="25.5" x14ac:dyDescent="0.25">
      <c r="A15" s="516"/>
      <c r="B15" s="37" t="s">
        <v>211</v>
      </c>
      <c r="C15" s="341" t="s">
        <v>401</v>
      </c>
      <c r="D15" s="44" t="s">
        <v>190</v>
      </c>
      <c r="E15" s="9"/>
      <c r="F15" s="248" t="s">
        <v>140</v>
      </c>
      <c r="G15" s="34"/>
      <c r="I15" s="52"/>
      <c r="J15" s="605"/>
      <c r="K15" s="168" t="s">
        <v>210</v>
      </c>
      <c r="L15" s="167" t="s">
        <v>357</v>
      </c>
    </row>
    <row r="16" spans="1:19" ht="30.75" customHeight="1" thickBot="1" x14ac:dyDescent="0.3">
      <c r="A16" s="517"/>
      <c r="B16" s="33" t="s">
        <v>209</v>
      </c>
      <c r="C16" s="336" t="s">
        <v>402</v>
      </c>
      <c r="D16" s="44" t="s">
        <v>203</v>
      </c>
      <c r="E16" s="9"/>
      <c r="F16" s="9"/>
      <c r="G16" s="208" t="s">
        <v>91</v>
      </c>
      <c r="I16" s="52"/>
      <c r="J16" s="605"/>
      <c r="K16" s="168" t="s">
        <v>208</v>
      </c>
      <c r="L16" s="167" t="s">
        <v>358</v>
      </c>
    </row>
    <row r="17" spans="1:12" ht="14.65" customHeight="1" x14ac:dyDescent="0.25">
      <c r="A17" s="515" t="s">
        <v>191</v>
      </c>
      <c r="B17" s="86">
        <v>3</v>
      </c>
      <c r="C17" s="38" t="s">
        <v>46</v>
      </c>
      <c r="D17" s="36"/>
      <c r="E17" s="9"/>
      <c r="F17" s="9"/>
      <c r="G17" s="209"/>
      <c r="I17" s="52"/>
      <c r="J17" s="605"/>
      <c r="K17" s="168" t="s">
        <v>207</v>
      </c>
      <c r="L17" s="167" t="s">
        <v>359</v>
      </c>
    </row>
    <row r="18" spans="1:12" ht="25.5" x14ac:dyDescent="0.25">
      <c r="A18" s="518"/>
      <c r="B18" s="37" t="s">
        <v>206</v>
      </c>
      <c r="C18" s="341" t="s">
        <v>403</v>
      </c>
      <c r="D18" s="36"/>
      <c r="E18" s="35" t="s">
        <v>155</v>
      </c>
      <c r="F18" s="9"/>
      <c r="G18" s="209"/>
      <c r="I18" s="52"/>
      <c r="J18" s="605"/>
      <c r="K18" s="168" t="s">
        <v>205</v>
      </c>
      <c r="L18" s="323" t="s">
        <v>384</v>
      </c>
    </row>
    <row r="19" spans="1:12" ht="25.5" x14ac:dyDescent="0.25">
      <c r="A19" s="518"/>
      <c r="B19" s="39" t="s">
        <v>204</v>
      </c>
      <c r="C19" s="342" t="s">
        <v>404</v>
      </c>
      <c r="D19" s="316" t="s">
        <v>203</v>
      </c>
      <c r="E19" s="35" t="s">
        <v>148</v>
      </c>
      <c r="F19" s="9"/>
      <c r="G19" s="209"/>
      <c r="I19" s="48"/>
      <c r="J19" s="606"/>
      <c r="K19" s="168" t="s">
        <v>202</v>
      </c>
      <c r="L19" s="167" t="s">
        <v>201</v>
      </c>
    </row>
    <row r="20" spans="1:12" ht="26.25" thickBot="1" x14ac:dyDescent="0.3">
      <c r="A20" s="519"/>
      <c r="B20" s="33" t="s">
        <v>200</v>
      </c>
      <c r="C20" s="336" t="s">
        <v>405</v>
      </c>
      <c r="D20" s="44" t="s">
        <v>197</v>
      </c>
      <c r="E20" s="9"/>
      <c r="F20" s="9"/>
      <c r="G20" s="209"/>
      <c r="I20" s="46" t="s">
        <v>186</v>
      </c>
      <c r="J20" s="171" t="s">
        <v>50</v>
      </c>
      <c r="K20" s="166" t="s">
        <v>199</v>
      </c>
      <c r="L20" s="167" t="s">
        <v>57</v>
      </c>
    </row>
    <row r="21" spans="1:12" ht="30" customHeight="1" x14ac:dyDescent="0.25">
      <c r="A21" s="51" t="s">
        <v>198</v>
      </c>
      <c r="B21" s="86">
        <v>4</v>
      </c>
      <c r="C21" s="38" t="s">
        <v>48</v>
      </c>
      <c r="D21" s="36"/>
      <c r="E21" s="9"/>
      <c r="F21" s="9"/>
      <c r="G21" s="209"/>
      <c r="I21" s="50" t="s">
        <v>197</v>
      </c>
      <c r="J21" s="604" t="s">
        <v>47</v>
      </c>
      <c r="K21" s="172" t="s">
        <v>196</v>
      </c>
      <c r="L21" s="167" t="s">
        <v>160</v>
      </c>
    </row>
    <row r="22" spans="1:12" ht="25.5" x14ac:dyDescent="0.25">
      <c r="A22" s="516"/>
      <c r="B22" s="49" t="s">
        <v>195</v>
      </c>
      <c r="C22" s="341" t="s">
        <v>406</v>
      </c>
      <c r="D22" s="36"/>
      <c r="E22" s="35" t="s">
        <v>162</v>
      </c>
      <c r="F22" s="248" t="s">
        <v>120</v>
      </c>
      <c r="G22" s="209"/>
      <c r="I22" s="48"/>
      <c r="J22" s="606"/>
      <c r="K22" s="174"/>
      <c r="L22" s="167" t="s">
        <v>158</v>
      </c>
    </row>
    <row r="23" spans="1:12" ht="31.5" customHeight="1" thickBot="1" x14ac:dyDescent="0.3">
      <c r="A23" s="519"/>
      <c r="B23" s="47" t="s">
        <v>194</v>
      </c>
      <c r="C23" s="336" t="s">
        <v>407</v>
      </c>
      <c r="D23" s="36"/>
      <c r="E23" s="9"/>
      <c r="F23" s="9"/>
      <c r="G23" s="208" t="s">
        <v>90</v>
      </c>
      <c r="I23" s="250" t="s">
        <v>193</v>
      </c>
      <c r="J23" s="568" t="s">
        <v>192</v>
      </c>
      <c r="K23" s="569"/>
      <c r="L23" s="570"/>
    </row>
    <row r="24" spans="1:12" ht="14.65" customHeight="1" x14ac:dyDescent="0.25">
      <c r="A24" s="515" t="s">
        <v>191</v>
      </c>
      <c r="B24" s="86">
        <v>5</v>
      </c>
      <c r="C24" s="38" t="s">
        <v>49</v>
      </c>
      <c r="D24" s="36"/>
      <c r="E24" s="9"/>
      <c r="F24" s="9"/>
      <c r="G24" s="209"/>
      <c r="I24" s="46" t="s">
        <v>190</v>
      </c>
      <c r="J24" s="171" t="s">
        <v>446</v>
      </c>
      <c r="K24" s="166" t="s">
        <v>189</v>
      </c>
      <c r="L24" s="72" t="s">
        <v>58</v>
      </c>
    </row>
    <row r="25" spans="1:12" x14ac:dyDescent="0.25">
      <c r="A25" s="518"/>
      <c r="B25" s="37" t="s">
        <v>188</v>
      </c>
      <c r="C25" s="337" t="s">
        <v>409</v>
      </c>
      <c r="D25" s="36"/>
      <c r="E25" s="9"/>
      <c r="F25" s="45" t="s">
        <v>105</v>
      </c>
      <c r="G25" s="209"/>
    </row>
    <row r="26" spans="1:12" x14ac:dyDescent="0.25">
      <c r="A26" s="518"/>
      <c r="B26" s="37" t="s">
        <v>187</v>
      </c>
      <c r="C26" s="337" t="s">
        <v>410</v>
      </c>
      <c r="D26" s="44" t="s">
        <v>186</v>
      </c>
      <c r="E26" s="9"/>
      <c r="F26" s="9"/>
      <c r="G26" s="209"/>
    </row>
    <row r="27" spans="1:12" ht="16.5" customHeight="1" thickBot="1" x14ac:dyDescent="0.3">
      <c r="A27" s="518"/>
      <c r="B27" s="37" t="s">
        <v>185</v>
      </c>
      <c r="C27" s="337" t="s">
        <v>411</v>
      </c>
      <c r="D27" s="36"/>
      <c r="E27" s="35" t="s">
        <v>148</v>
      </c>
      <c r="F27" s="9"/>
      <c r="G27" s="209"/>
      <c r="J27" s="24" t="s">
        <v>184</v>
      </c>
    </row>
    <row r="28" spans="1:12" ht="15.75" thickBot="1" x14ac:dyDescent="0.3">
      <c r="A28" s="518"/>
      <c r="B28" s="39" t="s">
        <v>183</v>
      </c>
      <c r="C28" s="338" t="s">
        <v>412</v>
      </c>
      <c r="D28" s="36"/>
      <c r="E28" s="9"/>
      <c r="F28" s="9"/>
      <c r="G28" s="208" t="s">
        <v>91</v>
      </c>
      <c r="J28" s="162" t="s">
        <v>103</v>
      </c>
      <c r="K28" s="173"/>
      <c r="L28" s="173"/>
    </row>
    <row r="29" spans="1:12" ht="19.5" customHeight="1" thickBot="1" x14ac:dyDescent="0.3">
      <c r="A29" s="519"/>
      <c r="B29" s="33" t="s">
        <v>182</v>
      </c>
      <c r="C29" s="339" t="s">
        <v>413</v>
      </c>
      <c r="D29" s="36"/>
      <c r="E29" s="9"/>
      <c r="F29" s="9"/>
      <c r="G29" s="208" t="s">
        <v>90</v>
      </c>
      <c r="J29" s="175" t="s">
        <v>181</v>
      </c>
      <c r="K29" s="173"/>
      <c r="L29" s="173"/>
    </row>
    <row r="30" spans="1:12" ht="14.65" customHeight="1" x14ac:dyDescent="0.25">
      <c r="A30" s="43" t="s">
        <v>180</v>
      </c>
      <c r="B30" s="86">
        <v>6</v>
      </c>
      <c r="C30" s="38" t="s">
        <v>51</v>
      </c>
      <c r="D30" s="36"/>
      <c r="E30" s="9"/>
      <c r="F30" s="9"/>
      <c r="G30" s="34"/>
      <c r="J30" s="163" t="s">
        <v>179</v>
      </c>
      <c r="K30" s="173"/>
      <c r="L30" s="173"/>
    </row>
    <row r="31" spans="1:12" ht="15.75" thickBot="1" x14ac:dyDescent="0.3">
      <c r="A31" s="42" t="s">
        <v>172</v>
      </c>
      <c r="B31" s="37" t="s">
        <v>178</v>
      </c>
      <c r="C31" s="341" t="s">
        <v>458</v>
      </c>
      <c r="D31" s="36"/>
      <c r="E31" s="35" t="s">
        <v>163</v>
      </c>
      <c r="F31" s="9"/>
      <c r="G31" s="34"/>
      <c r="J31" s="164" t="s">
        <v>177</v>
      </c>
      <c r="K31" s="173"/>
      <c r="L31" s="173"/>
    </row>
    <row r="32" spans="1:12" ht="15.75" thickBot="1" x14ac:dyDescent="0.3">
      <c r="A32" s="41"/>
      <c r="B32" s="37" t="s">
        <v>176</v>
      </c>
      <c r="C32" s="341" t="s">
        <v>408</v>
      </c>
      <c r="D32" s="36"/>
      <c r="E32" s="35" t="s">
        <v>164</v>
      </c>
      <c r="F32" s="9"/>
      <c r="G32" s="34"/>
      <c r="J32" s="22" t="s">
        <v>55</v>
      </c>
      <c r="K32" s="22"/>
      <c r="L32" s="17" t="s">
        <v>100</v>
      </c>
    </row>
    <row r="33" spans="1:17" ht="21.75" thickBot="1" x14ac:dyDescent="0.3">
      <c r="A33" s="40"/>
      <c r="B33" s="33" t="s">
        <v>175</v>
      </c>
      <c r="C33" s="336" t="s">
        <v>459</v>
      </c>
      <c r="D33" s="36"/>
      <c r="E33" s="35" t="s">
        <v>169</v>
      </c>
      <c r="F33" s="9"/>
      <c r="G33" s="34"/>
      <c r="I33" s="251" t="s">
        <v>174</v>
      </c>
      <c r="J33" s="276" t="s">
        <v>173</v>
      </c>
      <c r="K33" s="277"/>
      <c r="L33" s="278"/>
      <c r="M33" s="83" t="s">
        <v>250</v>
      </c>
      <c r="N33" s="532" t="s">
        <v>253</v>
      </c>
      <c r="O33" s="533"/>
      <c r="P33" s="533"/>
      <c r="Q33" s="534"/>
    </row>
    <row r="34" spans="1:17" ht="15" customHeight="1" x14ac:dyDescent="0.25">
      <c r="A34" s="515" t="s">
        <v>172</v>
      </c>
      <c r="B34" s="86">
        <v>7</v>
      </c>
      <c r="C34" s="38" t="s">
        <v>52</v>
      </c>
      <c r="D34" s="36"/>
      <c r="E34" s="9"/>
      <c r="F34" s="9"/>
      <c r="G34" s="34"/>
      <c r="I34" s="27" t="s">
        <v>169</v>
      </c>
      <c r="J34" s="176" t="s">
        <v>54</v>
      </c>
      <c r="K34" s="185" t="s">
        <v>171</v>
      </c>
      <c r="L34" s="287" t="s">
        <v>360</v>
      </c>
      <c r="N34" s="535" t="s">
        <v>255</v>
      </c>
      <c r="O34" s="536"/>
      <c r="P34" s="536"/>
      <c r="Q34" s="537"/>
    </row>
    <row r="35" spans="1:17" ht="30" x14ac:dyDescent="0.25">
      <c r="A35" s="516"/>
      <c r="B35" s="37" t="s">
        <v>170</v>
      </c>
      <c r="C35" s="343" t="s">
        <v>416</v>
      </c>
      <c r="D35" s="36"/>
      <c r="E35" s="35" t="s">
        <v>169</v>
      </c>
      <c r="F35" s="9"/>
      <c r="G35" s="34"/>
      <c r="I35" s="27"/>
      <c r="J35" s="178"/>
      <c r="K35" s="177" t="s">
        <v>168</v>
      </c>
      <c r="L35" s="286" t="s">
        <v>361</v>
      </c>
      <c r="N35" s="538"/>
      <c r="O35" s="539"/>
      <c r="P35" s="539"/>
      <c r="Q35" s="540"/>
    </row>
    <row r="36" spans="1:17" ht="26.25" thickBot="1" x14ac:dyDescent="0.3">
      <c r="A36" s="517"/>
      <c r="B36" s="33" t="s">
        <v>167</v>
      </c>
      <c r="C36" s="344" t="s">
        <v>417</v>
      </c>
      <c r="D36" s="32"/>
      <c r="E36" s="31" t="s">
        <v>164</v>
      </c>
      <c r="F36" s="30"/>
      <c r="G36" s="29"/>
      <c r="I36" s="27"/>
      <c r="J36" s="178"/>
      <c r="K36" s="177" t="s">
        <v>166</v>
      </c>
      <c r="L36" s="286" t="s">
        <v>362</v>
      </c>
      <c r="N36" s="538"/>
      <c r="O36" s="539"/>
      <c r="P36" s="539"/>
      <c r="Q36" s="540"/>
    </row>
    <row r="37" spans="1:17" ht="30.75" customHeight="1" thickBot="1" x14ac:dyDescent="0.3">
      <c r="I37" s="28"/>
      <c r="J37" s="179"/>
      <c r="K37" s="177" t="s">
        <v>165</v>
      </c>
      <c r="L37" s="169" t="s">
        <v>59</v>
      </c>
      <c r="N37" s="538"/>
      <c r="O37" s="539"/>
      <c r="P37" s="539"/>
      <c r="Q37" s="540"/>
    </row>
    <row r="38" spans="1:17" ht="51" customHeight="1" thickBot="1" x14ac:dyDescent="0.3">
      <c r="B38" s="578" t="s">
        <v>348</v>
      </c>
      <c r="C38" s="579"/>
      <c r="I38" s="26" t="s">
        <v>164</v>
      </c>
      <c r="J38" s="170" t="s">
        <v>53</v>
      </c>
      <c r="K38" s="180"/>
      <c r="L38" s="181"/>
      <c r="N38" s="541"/>
      <c r="O38" s="542"/>
      <c r="P38" s="542"/>
      <c r="Q38" s="543"/>
    </row>
    <row r="39" spans="1:17" ht="45.75" thickBot="1" x14ac:dyDescent="0.3">
      <c r="B39" s="574" t="s">
        <v>252</v>
      </c>
      <c r="C39" s="575"/>
      <c r="D39" s="205"/>
      <c r="E39" s="205"/>
      <c r="F39" s="205"/>
      <c r="G39" s="205"/>
      <c r="I39" s="25" t="s">
        <v>163</v>
      </c>
      <c r="J39" s="170" t="s">
        <v>40</v>
      </c>
      <c r="K39" s="182"/>
      <c r="L39" s="183"/>
      <c r="N39" s="82"/>
      <c r="O39" s="82"/>
      <c r="P39" s="82"/>
      <c r="Q39" s="82"/>
    </row>
    <row r="40" spans="1:17" ht="30" customHeight="1" x14ac:dyDescent="0.25">
      <c r="A40" s="73"/>
      <c r="B40" s="245" t="s">
        <v>344</v>
      </c>
      <c r="C40" s="188" t="s">
        <v>418</v>
      </c>
      <c r="D40" s="9"/>
      <c r="E40" s="9"/>
      <c r="F40" s="248" t="s">
        <v>140</v>
      </c>
      <c r="G40" s="9"/>
      <c r="I40" s="26" t="s">
        <v>162</v>
      </c>
      <c r="J40" s="184" t="s">
        <v>41</v>
      </c>
      <c r="K40" s="185" t="s">
        <v>161</v>
      </c>
      <c r="L40" s="287" t="s">
        <v>355</v>
      </c>
      <c r="N40" s="82"/>
      <c r="O40" s="82"/>
      <c r="P40" s="82"/>
      <c r="Q40" s="82"/>
    </row>
    <row r="41" spans="1:17" ht="25.5" x14ac:dyDescent="0.25">
      <c r="A41" s="74"/>
      <c r="B41" s="80" t="s">
        <v>345</v>
      </c>
      <c r="C41" s="246" t="s">
        <v>419</v>
      </c>
      <c r="D41" s="9"/>
      <c r="E41" s="9"/>
      <c r="F41" s="248" t="s">
        <v>133</v>
      </c>
      <c r="G41" s="9"/>
      <c r="I41" s="206"/>
      <c r="J41" s="178"/>
      <c r="K41" s="177" t="s">
        <v>159</v>
      </c>
      <c r="L41" s="169" t="s">
        <v>158</v>
      </c>
      <c r="N41" s="82"/>
      <c r="O41" s="82"/>
      <c r="P41" s="82"/>
      <c r="Q41" s="82"/>
    </row>
    <row r="42" spans="1:17" ht="25.5" x14ac:dyDescent="0.25">
      <c r="A42" s="74"/>
      <c r="B42" s="245" t="s">
        <v>346</v>
      </c>
      <c r="C42" s="246" t="s">
        <v>420</v>
      </c>
      <c r="D42" s="9"/>
      <c r="E42" s="9"/>
      <c r="F42" s="248" t="s">
        <v>111</v>
      </c>
      <c r="G42" s="9"/>
      <c r="I42" s="251" t="s">
        <v>157</v>
      </c>
      <c r="J42" s="279" t="s">
        <v>156</v>
      </c>
      <c r="K42" s="280"/>
      <c r="L42" s="281"/>
      <c r="N42" s="82"/>
      <c r="O42" s="82"/>
      <c r="P42" s="82"/>
      <c r="Q42" s="82"/>
    </row>
    <row r="43" spans="1:17" ht="30" x14ac:dyDescent="0.25">
      <c r="A43" s="74"/>
      <c r="B43" s="81" t="s">
        <v>347</v>
      </c>
      <c r="C43" s="188" t="s">
        <v>421</v>
      </c>
      <c r="D43" s="9"/>
      <c r="E43" s="9"/>
      <c r="F43" s="248" t="s">
        <v>107</v>
      </c>
      <c r="G43" s="9"/>
      <c r="I43" s="547" t="s">
        <v>155</v>
      </c>
      <c r="J43" s="176" t="s">
        <v>154</v>
      </c>
      <c r="K43" s="185" t="s">
        <v>153</v>
      </c>
      <c r="L43" s="287" t="s">
        <v>363</v>
      </c>
      <c r="N43" s="82"/>
      <c r="O43" s="82"/>
      <c r="P43" s="82"/>
      <c r="Q43" s="82"/>
    </row>
    <row r="44" spans="1:17" ht="32.25" customHeight="1" x14ac:dyDescent="0.25">
      <c r="A44" s="74"/>
      <c r="B44" s="576"/>
      <c r="C44" s="576"/>
      <c r="D44" s="576"/>
      <c r="E44" s="576"/>
      <c r="F44" s="576"/>
      <c r="G44" s="576"/>
      <c r="I44" s="548"/>
      <c r="J44" s="178"/>
      <c r="K44" s="177" t="s">
        <v>152</v>
      </c>
      <c r="L44" s="286" t="s">
        <v>364</v>
      </c>
    </row>
    <row r="45" spans="1:17" ht="15" customHeight="1" x14ac:dyDescent="0.25">
      <c r="B45" s="81" t="s">
        <v>342</v>
      </c>
      <c r="C45" s="244" t="s">
        <v>460</v>
      </c>
      <c r="D45" s="9"/>
      <c r="E45" s="9"/>
      <c r="F45" s="245"/>
      <c r="G45" s="249" t="s">
        <v>386</v>
      </c>
      <c r="I45" s="548"/>
      <c r="J45" s="178"/>
      <c r="K45" s="177" t="s">
        <v>151</v>
      </c>
      <c r="L45" s="286" t="s">
        <v>365</v>
      </c>
    </row>
    <row r="46" spans="1:17" ht="30" customHeight="1" x14ac:dyDescent="0.25">
      <c r="B46" s="81" t="s">
        <v>343</v>
      </c>
      <c r="C46" s="247" t="s">
        <v>422</v>
      </c>
      <c r="D46" s="9"/>
      <c r="E46" s="9"/>
      <c r="F46" s="245"/>
      <c r="G46" s="249" t="s">
        <v>92</v>
      </c>
      <c r="I46" s="549"/>
      <c r="J46" s="179"/>
      <c r="K46" s="177" t="s">
        <v>150</v>
      </c>
      <c r="L46" s="169" t="s">
        <v>149</v>
      </c>
    </row>
    <row r="47" spans="1:17" ht="30" x14ac:dyDescent="0.25">
      <c r="I47" s="25" t="s">
        <v>148</v>
      </c>
      <c r="J47" s="188" t="s">
        <v>147</v>
      </c>
      <c r="K47" s="186" t="s">
        <v>146</v>
      </c>
      <c r="L47" s="187" t="s">
        <v>60</v>
      </c>
    </row>
    <row r="50" spans="2:17" ht="15.75" thickBot="1" x14ac:dyDescent="0.3">
      <c r="B50" s="149" t="s">
        <v>245</v>
      </c>
      <c r="C50" s="114"/>
      <c r="D50" s="114"/>
      <c r="E50" s="114"/>
      <c r="F50" s="114"/>
      <c r="J50" s="189" t="s">
        <v>145</v>
      </c>
      <c r="K50" s="173"/>
      <c r="L50" s="173"/>
    </row>
    <row r="51" spans="2:17" ht="15.75" thickBot="1" x14ac:dyDescent="0.3">
      <c r="B51" s="325">
        <v>26</v>
      </c>
      <c r="C51" s="326" t="s">
        <v>389</v>
      </c>
      <c r="D51" s="129"/>
      <c r="E51" s="327"/>
      <c r="F51" s="150"/>
      <c r="G51" s="93"/>
      <c r="H51" s="93"/>
      <c r="J51" s="162" t="s">
        <v>103</v>
      </c>
      <c r="K51" s="173"/>
      <c r="L51" s="173"/>
    </row>
    <row r="52" spans="2:17" x14ac:dyDescent="0.25">
      <c r="B52" s="328"/>
      <c r="C52" s="328"/>
      <c r="D52" s="328"/>
      <c r="E52" s="150"/>
      <c r="F52" s="150"/>
      <c r="G52" s="93"/>
      <c r="H52" s="93"/>
      <c r="J52" s="175" t="s">
        <v>144</v>
      </c>
      <c r="K52" s="173"/>
      <c r="L52" s="173"/>
    </row>
    <row r="53" spans="2:17" ht="15.75" thickBot="1" x14ac:dyDescent="0.3">
      <c r="B53" s="114"/>
      <c r="C53" s="114"/>
      <c r="D53" s="114"/>
      <c r="E53" s="114"/>
      <c r="F53" s="114"/>
      <c r="J53" s="190" t="s">
        <v>143</v>
      </c>
      <c r="K53" s="173"/>
      <c r="L53" s="173"/>
    </row>
    <row r="54" spans="2:17" ht="15.75" thickBot="1" x14ac:dyDescent="0.3">
      <c r="B54" s="114"/>
      <c r="C54" s="114"/>
      <c r="D54" s="114"/>
      <c r="E54" s="114"/>
      <c r="F54" s="114"/>
      <c r="I54" s="23"/>
      <c r="J54" s="22" t="s">
        <v>55</v>
      </c>
      <c r="K54" s="22"/>
      <c r="L54" s="19" t="s">
        <v>100</v>
      </c>
    </row>
    <row r="55" spans="2:17" ht="21" x14ac:dyDescent="0.25">
      <c r="B55" s="114"/>
      <c r="C55" s="114"/>
      <c r="D55" s="114"/>
      <c r="E55" s="114"/>
      <c r="F55" s="114"/>
      <c r="I55" s="348" t="s">
        <v>142</v>
      </c>
      <c r="J55" s="282" t="s">
        <v>141</v>
      </c>
      <c r="K55" s="280"/>
      <c r="L55" s="281"/>
      <c r="M55" s="83" t="s">
        <v>250</v>
      </c>
      <c r="N55" s="526" t="s">
        <v>253</v>
      </c>
      <c r="O55" s="527"/>
      <c r="P55" s="527"/>
      <c r="Q55" s="528"/>
    </row>
    <row r="56" spans="2:17" ht="15.75" customHeight="1" thickBot="1" x14ac:dyDescent="0.3">
      <c r="B56" s="153" t="s">
        <v>319</v>
      </c>
      <c r="C56" s="114"/>
      <c r="D56" s="114"/>
      <c r="E56" s="114"/>
      <c r="F56" s="114"/>
      <c r="I56" s="551" t="s">
        <v>140</v>
      </c>
      <c r="J56" s="554" t="s">
        <v>61</v>
      </c>
      <c r="K56" s="194" t="s">
        <v>139</v>
      </c>
      <c r="L56" s="288" t="s">
        <v>366</v>
      </c>
      <c r="N56" s="535" t="s">
        <v>256</v>
      </c>
      <c r="O56" s="536"/>
      <c r="P56" s="536"/>
      <c r="Q56" s="537"/>
    </row>
    <row r="57" spans="2:17" ht="14.65" customHeight="1" x14ac:dyDescent="0.25">
      <c r="B57" s="580" t="s">
        <v>461</v>
      </c>
      <c r="C57" s="581"/>
      <c r="D57" s="581"/>
      <c r="E57" s="582"/>
      <c r="F57" s="114"/>
      <c r="I57" s="552"/>
      <c r="J57" s="555"/>
      <c r="K57" s="191" t="s">
        <v>138</v>
      </c>
      <c r="L57" s="187" t="s">
        <v>137</v>
      </c>
      <c r="N57" s="538"/>
      <c r="O57" s="539"/>
      <c r="P57" s="539"/>
      <c r="Q57" s="540"/>
    </row>
    <row r="58" spans="2:17" x14ac:dyDescent="0.25">
      <c r="B58" s="583"/>
      <c r="C58" s="584"/>
      <c r="D58" s="584"/>
      <c r="E58" s="585"/>
      <c r="F58" s="114"/>
      <c r="I58" s="21" t="s">
        <v>136</v>
      </c>
      <c r="J58" s="192" t="s">
        <v>135</v>
      </c>
      <c r="K58" s="191" t="s">
        <v>134</v>
      </c>
      <c r="L58" s="187" t="s">
        <v>62</v>
      </c>
      <c r="N58" s="538"/>
      <c r="O58" s="539"/>
      <c r="P58" s="539"/>
      <c r="Q58" s="540"/>
    </row>
    <row r="59" spans="2:17" x14ac:dyDescent="0.25">
      <c r="B59" s="583"/>
      <c r="C59" s="584"/>
      <c r="D59" s="584"/>
      <c r="E59" s="585"/>
      <c r="F59" s="114"/>
      <c r="I59" s="550" t="s">
        <v>133</v>
      </c>
      <c r="J59" s="553" t="s">
        <v>36</v>
      </c>
      <c r="K59" s="191" t="s">
        <v>132</v>
      </c>
      <c r="L59" s="285" t="s">
        <v>351</v>
      </c>
      <c r="N59" s="538"/>
      <c r="O59" s="539"/>
      <c r="P59" s="539"/>
      <c r="Q59" s="540"/>
    </row>
    <row r="60" spans="2:17" x14ac:dyDescent="0.25">
      <c r="B60" s="583"/>
      <c r="C60" s="584"/>
      <c r="D60" s="584"/>
      <c r="E60" s="585"/>
      <c r="F60" s="114"/>
      <c r="I60" s="551"/>
      <c r="J60" s="554"/>
      <c r="K60" s="191" t="s">
        <v>131</v>
      </c>
      <c r="L60" s="285" t="s">
        <v>367</v>
      </c>
      <c r="N60" s="538"/>
      <c r="O60" s="539"/>
      <c r="P60" s="539"/>
      <c r="Q60" s="540"/>
    </row>
    <row r="61" spans="2:17" ht="15.75" thickBot="1" x14ac:dyDescent="0.3">
      <c r="B61" s="586"/>
      <c r="C61" s="587"/>
      <c r="D61" s="587"/>
      <c r="E61" s="588"/>
      <c r="F61" s="114"/>
      <c r="I61" s="551"/>
      <c r="J61" s="554"/>
      <c r="K61" s="191" t="s">
        <v>130</v>
      </c>
      <c r="L61" s="187" t="s">
        <v>123</v>
      </c>
      <c r="N61" s="538"/>
      <c r="O61" s="539"/>
      <c r="P61" s="539"/>
      <c r="Q61" s="540"/>
    </row>
    <row r="62" spans="2:17" x14ac:dyDescent="0.25">
      <c r="B62" s="151"/>
      <c r="C62" s="114"/>
      <c r="D62" s="152"/>
      <c r="E62" s="114"/>
      <c r="F62" s="114"/>
      <c r="I62" s="552"/>
      <c r="J62" s="555"/>
      <c r="K62" s="191" t="s">
        <v>129</v>
      </c>
      <c r="L62" s="187" t="s">
        <v>121</v>
      </c>
      <c r="N62" s="538"/>
      <c r="O62" s="539"/>
      <c r="P62" s="539"/>
      <c r="Q62" s="540"/>
    </row>
    <row r="63" spans="2:17" ht="30.75" customHeight="1" x14ac:dyDescent="0.25">
      <c r="B63" s="149" t="s">
        <v>252</v>
      </c>
      <c r="C63" s="284"/>
      <c r="D63" s="284"/>
      <c r="E63" s="284"/>
      <c r="F63" s="150"/>
      <c r="G63" s="93"/>
      <c r="H63" s="93"/>
      <c r="I63" s="550" t="s">
        <v>128</v>
      </c>
      <c r="J63" s="553" t="s">
        <v>127</v>
      </c>
      <c r="K63" s="191" t="s">
        <v>126</v>
      </c>
      <c r="L63" s="285" t="s">
        <v>368</v>
      </c>
      <c r="N63" s="538"/>
      <c r="O63" s="539"/>
      <c r="P63" s="539"/>
      <c r="Q63" s="540"/>
    </row>
    <row r="64" spans="2:17" x14ac:dyDescent="0.25">
      <c r="B64" s="325">
        <v>6</v>
      </c>
      <c r="C64" s="326" t="s">
        <v>444</v>
      </c>
      <c r="D64" s="331"/>
      <c r="E64" s="150"/>
      <c r="F64" s="150"/>
      <c r="G64" s="93"/>
      <c r="H64" s="93"/>
      <c r="I64" s="551"/>
      <c r="J64" s="554"/>
      <c r="K64" s="191" t="s">
        <v>125</v>
      </c>
      <c r="L64" s="285" t="s">
        <v>369</v>
      </c>
      <c r="N64" s="538"/>
      <c r="O64" s="539"/>
      <c r="P64" s="539"/>
      <c r="Q64" s="540"/>
    </row>
    <row r="65" spans="2:17" x14ac:dyDescent="0.25">
      <c r="B65" s="330" t="s">
        <v>390</v>
      </c>
      <c r="C65" s="129"/>
      <c r="D65" s="331"/>
      <c r="E65" s="150"/>
      <c r="F65" s="150"/>
      <c r="G65" s="93"/>
      <c r="H65" s="93"/>
      <c r="I65" s="551"/>
      <c r="J65" s="554"/>
      <c r="K65" s="191" t="s">
        <v>124</v>
      </c>
      <c r="L65" s="285" t="s">
        <v>370</v>
      </c>
      <c r="N65" s="538"/>
      <c r="O65" s="539"/>
      <c r="P65" s="539"/>
      <c r="Q65" s="540"/>
    </row>
    <row r="66" spans="2:17" ht="15.75" thickBot="1" x14ac:dyDescent="0.3">
      <c r="B66" s="329">
        <v>53</v>
      </c>
      <c r="C66" s="326" t="s">
        <v>445</v>
      </c>
      <c r="D66" s="331"/>
      <c r="E66" s="150"/>
      <c r="I66" s="552"/>
      <c r="J66" s="555"/>
      <c r="K66" s="191" t="s">
        <v>122</v>
      </c>
      <c r="L66" s="187" t="s">
        <v>121</v>
      </c>
      <c r="N66" s="544"/>
      <c r="O66" s="545"/>
      <c r="P66" s="545"/>
      <c r="Q66" s="546"/>
    </row>
    <row r="67" spans="2:17" ht="30" x14ac:dyDescent="0.25">
      <c r="B67" s="284"/>
      <c r="C67" s="284"/>
      <c r="D67" s="284"/>
      <c r="E67" s="284"/>
      <c r="I67" s="21" t="s">
        <v>120</v>
      </c>
      <c r="J67" s="192" t="s">
        <v>119</v>
      </c>
      <c r="K67" s="191" t="s">
        <v>118</v>
      </c>
      <c r="L67" s="187" t="s">
        <v>63</v>
      </c>
    </row>
    <row r="68" spans="2:17" ht="30.75" customHeight="1" x14ac:dyDescent="0.25">
      <c r="B68" s="577"/>
      <c r="C68" s="577"/>
      <c r="D68" s="577"/>
      <c r="E68" s="577"/>
      <c r="I68" s="550" t="s">
        <v>117</v>
      </c>
      <c r="J68" s="553" t="s">
        <v>44</v>
      </c>
      <c r="K68" s="191" t="s">
        <v>116</v>
      </c>
      <c r="L68" s="285" t="s">
        <v>371</v>
      </c>
    </row>
    <row r="69" spans="2:17" ht="30" x14ac:dyDescent="0.25">
      <c r="I69" s="551"/>
      <c r="J69" s="554"/>
      <c r="K69" s="191" t="s">
        <v>115</v>
      </c>
      <c r="L69" s="285" t="s">
        <v>372</v>
      </c>
    </row>
    <row r="70" spans="2:17" x14ac:dyDescent="0.25">
      <c r="B70" s="205"/>
      <c r="I70" s="551"/>
      <c r="J70" s="554"/>
      <c r="K70" s="191" t="s">
        <v>114</v>
      </c>
      <c r="L70" s="285" t="s">
        <v>373</v>
      </c>
    </row>
    <row r="71" spans="2:17" x14ac:dyDescent="0.25">
      <c r="I71" s="552"/>
      <c r="J71" s="555"/>
      <c r="K71" s="191" t="s">
        <v>113</v>
      </c>
      <c r="L71" s="187" t="s">
        <v>112</v>
      </c>
    </row>
    <row r="72" spans="2:17" ht="45" x14ac:dyDescent="0.25">
      <c r="I72" s="20" t="s">
        <v>111</v>
      </c>
      <c r="J72" s="192" t="s">
        <v>65</v>
      </c>
      <c r="K72" s="191" t="s">
        <v>110</v>
      </c>
      <c r="L72" s="187" t="s">
        <v>64</v>
      </c>
    </row>
    <row r="73" spans="2:17" x14ac:dyDescent="0.25">
      <c r="I73" s="21" t="s">
        <v>109</v>
      </c>
      <c r="J73" s="571" t="s">
        <v>108</v>
      </c>
      <c r="K73" s="572"/>
      <c r="L73" s="573"/>
    </row>
    <row r="74" spans="2:17" ht="30" x14ac:dyDescent="0.25">
      <c r="I74" s="20" t="s">
        <v>107</v>
      </c>
      <c r="J74" s="204" t="s">
        <v>39</v>
      </c>
      <c r="K74" s="194" t="s">
        <v>106</v>
      </c>
      <c r="L74" s="288" t="s">
        <v>374</v>
      </c>
    </row>
    <row r="75" spans="2:17" ht="30" x14ac:dyDescent="0.25">
      <c r="I75" s="21" t="s">
        <v>105</v>
      </c>
      <c r="J75" s="192" t="s">
        <v>104</v>
      </c>
      <c r="K75" s="191" t="s">
        <v>385</v>
      </c>
      <c r="L75" s="187" t="s">
        <v>66</v>
      </c>
    </row>
    <row r="78" spans="2:17" ht="15.75" thickBot="1" x14ac:dyDescent="0.3">
      <c r="J78" s="195" t="s">
        <v>4</v>
      </c>
      <c r="K78" s="173"/>
      <c r="L78" s="173"/>
    </row>
    <row r="79" spans="2:17" ht="15.75" thickBot="1" x14ac:dyDescent="0.3">
      <c r="J79" s="162" t="s">
        <v>103</v>
      </c>
      <c r="K79" s="173"/>
      <c r="L79" s="173"/>
    </row>
    <row r="80" spans="2:17" x14ac:dyDescent="0.25">
      <c r="J80" s="196" t="s">
        <v>102</v>
      </c>
      <c r="K80" s="173"/>
      <c r="L80" s="173"/>
    </row>
    <row r="81" spans="9:17" ht="15.75" thickBot="1" x14ac:dyDescent="0.3">
      <c r="J81" s="164" t="s">
        <v>101</v>
      </c>
      <c r="K81" s="173"/>
      <c r="L81" s="173"/>
    </row>
    <row r="82" spans="9:17" ht="15.75" thickBot="1" x14ac:dyDescent="0.3">
      <c r="J82" s="19" t="s">
        <v>55</v>
      </c>
      <c r="K82" s="18"/>
      <c r="L82" s="19" t="s">
        <v>100</v>
      </c>
    </row>
    <row r="83" spans="9:17" ht="21" x14ac:dyDescent="0.25">
      <c r="I83" s="207" t="s">
        <v>99</v>
      </c>
      <c r="J83" s="283" t="s">
        <v>98</v>
      </c>
      <c r="K83" s="252"/>
      <c r="L83" s="253"/>
      <c r="M83" s="83" t="s">
        <v>250</v>
      </c>
      <c r="N83" s="562" t="s">
        <v>257</v>
      </c>
      <c r="O83" s="563"/>
      <c r="P83" s="563"/>
      <c r="Q83" s="564"/>
    </row>
    <row r="84" spans="9:17" ht="45" x14ac:dyDescent="0.25">
      <c r="I84" s="346" t="s">
        <v>386</v>
      </c>
      <c r="J84" s="324" t="s">
        <v>387</v>
      </c>
      <c r="K84" s="200" t="s">
        <v>97</v>
      </c>
      <c r="L84" s="289" t="s">
        <v>375</v>
      </c>
      <c r="N84" s="556" t="s">
        <v>332</v>
      </c>
      <c r="O84" s="557"/>
      <c r="P84" s="557"/>
      <c r="Q84" s="558"/>
    </row>
    <row r="85" spans="9:17" ht="30" x14ac:dyDescent="0.25">
      <c r="I85" s="347"/>
      <c r="J85" s="173"/>
      <c r="K85" s="202" t="s">
        <v>96</v>
      </c>
      <c r="L85" s="181" t="s">
        <v>95</v>
      </c>
      <c r="N85" s="565"/>
      <c r="O85" s="566"/>
      <c r="P85" s="566"/>
      <c r="Q85" s="567"/>
    </row>
    <row r="86" spans="9:17" ht="16.5" customHeight="1" x14ac:dyDescent="0.25">
      <c r="I86" s="207" t="s">
        <v>94</v>
      </c>
      <c r="J86" s="345" t="s">
        <v>93</v>
      </c>
      <c r="K86" s="252"/>
      <c r="L86" s="253"/>
      <c r="N86" s="556" t="s">
        <v>333</v>
      </c>
      <c r="O86" s="557"/>
      <c r="P86" s="557"/>
      <c r="Q86" s="558"/>
    </row>
    <row r="87" spans="9:17" ht="30" x14ac:dyDescent="0.25">
      <c r="I87" s="16" t="s">
        <v>92</v>
      </c>
      <c r="J87" s="415" t="s">
        <v>37</v>
      </c>
      <c r="K87" s="203"/>
      <c r="L87" s="201"/>
      <c r="N87" s="565"/>
      <c r="O87" s="566"/>
      <c r="P87" s="566"/>
      <c r="Q87" s="567"/>
    </row>
    <row r="88" spans="9:17" ht="30" x14ac:dyDescent="0.25">
      <c r="I88" s="15" t="s">
        <v>91</v>
      </c>
      <c r="J88" s="198" t="s">
        <v>38</v>
      </c>
      <c r="K88" s="197"/>
      <c r="L88" s="181"/>
      <c r="N88" s="556" t="s">
        <v>334</v>
      </c>
      <c r="O88" s="557"/>
      <c r="P88" s="557"/>
      <c r="Q88" s="558"/>
    </row>
    <row r="89" spans="9:17" ht="15.75" thickBot="1" x14ac:dyDescent="0.3">
      <c r="I89" s="520" t="s">
        <v>90</v>
      </c>
      <c r="J89" s="523" t="s">
        <v>89</v>
      </c>
      <c r="K89" s="199" t="s">
        <v>88</v>
      </c>
      <c r="L89" s="290" t="s">
        <v>376</v>
      </c>
      <c r="N89" s="559"/>
      <c r="O89" s="560"/>
      <c r="P89" s="560"/>
      <c r="Q89" s="561"/>
    </row>
    <row r="90" spans="9:17" x14ac:dyDescent="0.25">
      <c r="I90" s="521"/>
      <c r="J90" s="524"/>
      <c r="K90" s="199" t="s">
        <v>87</v>
      </c>
      <c r="L90" s="290" t="s">
        <v>377</v>
      </c>
    </row>
    <row r="91" spans="9:17" ht="45" x14ac:dyDescent="0.25">
      <c r="I91" s="521"/>
      <c r="J91" s="524"/>
      <c r="K91" s="199" t="s">
        <v>86</v>
      </c>
      <c r="L91" s="290" t="s">
        <v>378</v>
      </c>
    </row>
    <row r="92" spans="9:17" x14ac:dyDescent="0.25">
      <c r="I92" s="521"/>
      <c r="J92" s="524"/>
      <c r="K92" s="199" t="s">
        <v>85</v>
      </c>
      <c r="L92" s="290" t="s">
        <v>379</v>
      </c>
    </row>
    <row r="93" spans="9:17" x14ac:dyDescent="0.25">
      <c r="I93" s="521"/>
      <c r="J93" s="524"/>
      <c r="K93" s="199" t="s">
        <v>84</v>
      </c>
      <c r="L93" s="290" t="s">
        <v>380</v>
      </c>
    </row>
    <row r="94" spans="9:17" x14ac:dyDescent="0.25">
      <c r="I94" s="522"/>
      <c r="J94" s="525"/>
      <c r="K94" s="199" t="s">
        <v>83</v>
      </c>
      <c r="L94" s="187" t="s">
        <v>82</v>
      </c>
    </row>
  </sheetData>
  <mergeCells count="47">
    <mergeCell ref="B1:C1"/>
    <mergeCell ref="D1:G1"/>
    <mergeCell ref="K1:M1"/>
    <mergeCell ref="D2:G2"/>
    <mergeCell ref="B2:C2"/>
    <mergeCell ref="O1:Q1"/>
    <mergeCell ref="I68:I71"/>
    <mergeCell ref="J68:J71"/>
    <mergeCell ref="O2:Q2"/>
    <mergeCell ref="O3:Q3"/>
    <mergeCell ref="J9:J10"/>
    <mergeCell ref="N9:Q11"/>
    <mergeCell ref="J14:J19"/>
    <mergeCell ref="J11:J12"/>
    <mergeCell ref="J21:J22"/>
    <mergeCell ref="L9:L10"/>
    <mergeCell ref="N86:Q87"/>
    <mergeCell ref="J23:L23"/>
    <mergeCell ref="J73:L73"/>
    <mergeCell ref="J56:J57"/>
    <mergeCell ref="B39:C39"/>
    <mergeCell ref="B44:G44"/>
    <mergeCell ref="B68:E68"/>
    <mergeCell ref="B38:C38"/>
    <mergeCell ref="B57:E61"/>
    <mergeCell ref="I89:I94"/>
    <mergeCell ref="J89:J94"/>
    <mergeCell ref="N55:Q55"/>
    <mergeCell ref="N8:Q8"/>
    <mergeCell ref="N33:Q33"/>
    <mergeCell ref="N34:Q38"/>
    <mergeCell ref="N56:Q66"/>
    <mergeCell ref="I43:I46"/>
    <mergeCell ref="I59:I62"/>
    <mergeCell ref="J59:J62"/>
    <mergeCell ref="I63:I66"/>
    <mergeCell ref="J63:J66"/>
    <mergeCell ref="I56:I57"/>
    <mergeCell ref="N88:Q89"/>
    <mergeCell ref="N83:Q83"/>
    <mergeCell ref="N84:Q85"/>
    <mergeCell ref="A3:A7"/>
    <mergeCell ref="A8:A16"/>
    <mergeCell ref="A17:A20"/>
    <mergeCell ref="A24:A29"/>
    <mergeCell ref="A34:A36"/>
    <mergeCell ref="A22:A23"/>
  </mergeCells>
  <dataValidations xWindow="1594" yWindow="877" count="31">
    <dataValidation allowBlank="1" showInputMessage="1" showErrorMessage="1" promptTitle="Design, innovation et créativité" prompt="Imaginer des solutions pour produire des objets et des éléments de programmes informatiques en réponse au besoin." sqref="D16 D14 D19 D6"/>
    <dataValidation allowBlank="1" showInputMessage="1" showErrorMessage="1" promptTitle="Modélisation simulation OT" prompt="Utiliser une modélisation pour comprendre, formaliser, partager, construire, investiguer, prouver." sqref="F43"/>
    <dataValidation allowBlank="1" showInputMessage="1" showErrorMessage="1" promptTitle="Modélisation simulation OT" prompt="Respecter une procédure de travail garantissant un résultat en respectant les règles de sécurité et d’utilisation des outils mis à disposition." sqref="F40"/>
    <dataValidation allowBlank="1" showInputMessage="1" showErrorMessage="1" promptTitle="Modélisation simulation OT" prompt="Interpréter des résultats expérimentaux, en tirer une conclusion et la communiquer en argumentant." sqref="F42"/>
    <dataValidation allowBlank="1" showInputMessage="1" showErrorMessage="1" promptTitle="Modélisation simulation OT" prompt="Analyser le fonctionnement et la structure d’un objet, identifier les entrées et sorties." sqref="F41"/>
    <dataValidation allowBlank="1" showInputMessage="1" showErrorMessage="1" promptTitle="Informatique et programmation" prompt="Analyser le fonctionnement et la structure d’un objet" sqref="G45"/>
    <dataValidation allowBlank="1" showInputMessage="1" showErrorMessage="1" promptTitle="Modélisation simulation OT" prompt="Simuler numériquement la structure et/ou le comportement d’un objet. Interpréter le comportement de l’objet technique et le communiquer en argumentant." sqref="F25"/>
    <dataValidation allowBlank="1" showInputMessage="1" showErrorMessage="1" promptTitle="Design, innovation et créativité" prompt="Imaginer, synthétiser et formaliser une procédure, un protocole." sqref="D4"/>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D12"/>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éxistant ou à créer._x000a__x000a_" sqref="D10"/>
    <dataValidation allowBlank="1" showInputMessage="1" showErrorMessage="1" promptTitle="Design, innovation et créativité" prompt="Réaliser, de manière collaborative, le prototype d’un objet pour valider une solution" sqref="D15"/>
    <dataValidation allowBlank="1" showInputMessage="1" showErrorMessage="1" promptTitle="Design, innovation et créativité" prompt="Organiser, structurer et stocker des ressources numériques." sqref="D26"/>
    <dataValidation allowBlank="1" showInputMessage="1" showErrorMessage="1" promptTitle="Design, innovation et créativité" prompt="Présenter à l’oral et à l’aide de supports numériques multimédia des solutions techniques au moment des revues de projet." sqref="D20"/>
    <dataValidation allowBlank="1" showInputMessage="1" showErrorMessage="1" promptTitle="OT, Changts  induits société" sqref="D11"/>
    <dataValidation allowBlank="1" showInputMessage="1" showErrorMessage="1" promptTitle="OT, Changts  induits société" prompt="Exprimer sa pensée à l’aide d’outils de description adaptés : croquis, schémas, graphes, diagrammes, tableaux. " sqref="E18"/>
    <dataValidation allowBlank="1" showInputMessage="1" showErrorMessage="1" promptTitle="OT, Changts  induits société" prompt="Lire, utiliser et produire, à l’aide d’outils de représentation numérique, des choix de solutions sous forme de dessins ou de schémas." sqref="E19 E27"/>
    <dataValidation allowBlank="1" showInputMessage="1" showErrorMessage="1" promptTitle="OT, Changts  induits société" prompt="Élaborer un document qui synthétise ces comparaisons et ces commentaires." sqref="E22"/>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1"/>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6"/>
    <dataValidation allowBlank="1" showInputMessage="1" showErrorMessage="1" promptTitle="OT, Changts  induits société" prompt="Comparer et commenter les évolutions des objets et systèmes" sqref="E32"/>
    <dataValidation allowBlank="1" showInputMessage="1" showErrorMessage="1" promptTitle="OT, Changts  induits société" prompt="Regrouper des objets en familles et lignées." sqref="E33 E35"/>
    <dataValidation allowBlank="1" showInputMessage="1" showErrorMessage="1" promptTitle="Modélisation simulation OT" prompt="Mesurer des grandeurs de manière directe ou indirecte. " sqref="F5"/>
    <dataValidation allowBlank="1" showInputMessage="1" showErrorMessage="1" promptTitle="Modélisation simulation OT" prompt="Identifier le(s) matériau(x), les flux d’énergie et d’information sur un objet et décrire les transformations qui s’opèrent." sqref="F11"/>
    <dataValidation allowBlank="1" showInputMessage="1" showErrorMessage="1" promptTitle="Modélisation simulation OT" prompt="Associer des solutions techniques à des fonctions." sqref="F13"/>
    <dataValidation allowBlank="1" showInputMessage="1" showErrorMessage="1" promptTitle="Modélisation simulation OT" prompt="Décrire, en utilisant les outils et langages de descriptions adaptés, le fonctionnement, la structure et le comportement des objets." sqref="F22"/>
    <dataValidation allowBlank="1" showInputMessage="1" showErrorMessage="1" promptTitle="Informatique et programmation" prompt="Écrire, mettre au point (tester, corriger) et exécuter un programme commandant un système réel et vérifier le comportement attendu." sqref="G16 G28"/>
    <dataValidation allowBlank="1" showInputMessage="1" showErrorMessage="1" promptTitle="Informatique et programmation" prompt="Écrire un programme dans lequel des actions sont déclenchées par des événements extérieurs." sqref="G23 G29"/>
    <dataValidation allowBlank="1" showInputMessage="1" showErrorMessage="1" promptTitle="Design, innovation et créativité" prompt="Participer à l’organisation de projets, la définition des rôles, la planification (se projeter et anticiper) et aux revues de projet." sqref="D7"/>
    <dataValidation allowBlank="1" showInputMessage="1" showErrorMessage="1" promptTitle="Modélisation simulation OT" prompt="Respecter une procédure de travail garantissant un résultat en respectant les règles de sécurité et d’utilisation des outils mis à disposition." sqref="F15 F4"/>
    <dataValidation allowBlank="1" showInputMessage="1" showErrorMessage="1" promptTitle="Informatique et programmation" prompt="Analyser le comportement attendu d’un système réel et décomposer le problème posé en sous-problèmes afin de structurer un programme de commande." sqref="G46"/>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existant ou à créer._x000a__x000a_" sqref="D9"/>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C119"/>
  <sheetViews>
    <sheetView topLeftCell="A78" zoomScale="75" zoomScaleNormal="75" workbookViewId="0">
      <selection activeCell="AF122" sqref="AF122"/>
    </sheetView>
  </sheetViews>
  <sheetFormatPr baseColWidth="10" defaultColWidth="11.28515625" defaultRowHeight="15" x14ac:dyDescent="0.25"/>
  <cols>
    <col min="1" max="1" width="34.85546875" style="133" customWidth="1"/>
    <col min="2" max="2" width="83.28515625" style="114" customWidth="1"/>
    <col min="3" max="3" width="7.28515625" style="134" customWidth="1"/>
    <col min="4" max="4" width="7.28515625" style="114" customWidth="1"/>
    <col min="5" max="5" width="3.28515625" style="114" customWidth="1"/>
    <col min="6" max="9" width="10.7109375" style="134" customWidth="1"/>
    <col min="10" max="10" width="10.7109375" style="266" customWidth="1"/>
    <col min="11" max="11" width="13.140625" style="266" customWidth="1"/>
    <col min="12" max="13" width="10.7109375" style="266" customWidth="1"/>
    <col min="14" max="17" width="10.7109375" style="134" customWidth="1"/>
    <col min="18" max="27" width="10.7109375" style="114" customWidth="1"/>
    <col min="28" max="30" width="10.7109375" style="134" customWidth="1"/>
    <col min="31" max="32" width="10.7109375" style="266" customWidth="1"/>
    <col min="33" max="39" width="10.7109375" style="134" customWidth="1"/>
    <col min="43" max="53" width="7.85546875" style="134" customWidth="1"/>
    <col min="54" max="16384" width="11.28515625" style="114"/>
  </cols>
  <sheetData>
    <row r="1" spans="1:55" ht="297" customHeight="1" x14ac:dyDescent="0.25">
      <c r="A1" s="274"/>
      <c r="B1" s="141" t="s">
        <v>301</v>
      </c>
      <c r="C1" s="333" t="s">
        <v>393</v>
      </c>
      <c r="D1" s="137" t="s">
        <v>259</v>
      </c>
      <c r="E1" s="138" t="s">
        <v>69</v>
      </c>
      <c r="F1" s="112" t="s">
        <v>281</v>
      </c>
      <c r="G1" s="112" t="s">
        <v>44</v>
      </c>
      <c r="H1" s="214" t="s">
        <v>282</v>
      </c>
      <c r="I1" s="214" t="s">
        <v>284</v>
      </c>
      <c r="J1" s="263" t="s">
        <v>61</v>
      </c>
      <c r="K1" s="263" t="s">
        <v>36</v>
      </c>
      <c r="L1" s="263" t="s">
        <v>65</v>
      </c>
      <c r="M1" s="264" t="s">
        <v>39</v>
      </c>
      <c r="N1" s="213" t="s">
        <v>283</v>
      </c>
      <c r="O1" s="213" t="s">
        <v>285</v>
      </c>
      <c r="P1" s="212" t="s">
        <v>286</v>
      </c>
      <c r="Q1" s="212" t="s">
        <v>135</v>
      </c>
      <c r="R1" s="213" t="s">
        <v>287</v>
      </c>
      <c r="S1" s="213" t="s">
        <v>288</v>
      </c>
      <c r="T1" s="213" t="s">
        <v>289</v>
      </c>
      <c r="U1" s="213" t="s">
        <v>290</v>
      </c>
      <c r="V1" s="213" t="s">
        <v>291</v>
      </c>
      <c r="W1" s="213" t="s">
        <v>47</v>
      </c>
      <c r="X1" s="213" t="s">
        <v>292</v>
      </c>
      <c r="Y1" s="213" t="s">
        <v>293</v>
      </c>
      <c r="Z1" s="212" t="s">
        <v>294</v>
      </c>
      <c r="AA1" s="213" t="s">
        <v>50</v>
      </c>
      <c r="AB1" s="213" t="s">
        <v>295</v>
      </c>
      <c r="AC1" s="213" t="s">
        <v>296</v>
      </c>
      <c r="AD1" s="213" t="s">
        <v>297</v>
      </c>
      <c r="AE1" s="264" t="s">
        <v>98</v>
      </c>
      <c r="AF1" s="264" t="s">
        <v>37</v>
      </c>
      <c r="AG1" s="213" t="s">
        <v>177</v>
      </c>
      <c r="AH1" s="212" t="s">
        <v>298</v>
      </c>
      <c r="AI1" s="212" t="s">
        <v>463</v>
      </c>
      <c r="AJ1" s="219" t="s">
        <v>54</v>
      </c>
      <c r="AK1" s="214" t="s">
        <v>53</v>
      </c>
      <c r="AL1" s="215"/>
      <c r="AM1" s="215"/>
      <c r="AQ1" s="216"/>
      <c r="AR1" s="217"/>
      <c r="AS1" s="218"/>
      <c r="AT1" s="210"/>
      <c r="AU1" s="210"/>
      <c r="AV1" s="210"/>
      <c r="AW1" s="211"/>
      <c r="AX1" s="210"/>
      <c r="AY1" s="210"/>
      <c r="AZ1" s="210"/>
      <c r="BA1" s="210"/>
    </row>
    <row r="2" spans="1:55" x14ac:dyDescent="0.25">
      <c r="A2" s="115" t="s">
        <v>42</v>
      </c>
      <c r="B2" s="116" t="s">
        <v>300</v>
      </c>
      <c r="C2" s="255"/>
      <c r="D2" s="255"/>
      <c r="E2" s="140"/>
      <c r="F2" s="117" t="s">
        <v>239</v>
      </c>
      <c r="G2" s="117" t="s">
        <v>236</v>
      </c>
      <c r="H2" s="117" t="s">
        <v>234</v>
      </c>
      <c r="I2" s="117" t="s">
        <v>233</v>
      </c>
      <c r="J2" s="265" t="s">
        <v>344</v>
      </c>
      <c r="K2" s="265" t="s">
        <v>345</v>
      </c>
      <c r="L2" s="266" t="s">
        <v>346</v>
      </c>
      <c r="M2" s="265" t="s">
        <v>347</v>
      </c>
      <c r="N2" s="117" t="s">
        <v>227</v>
      </c>
      <c r="O2" s="117" t="s">
        <v>224</v>
      </c>
      <c r="P2" s="117" t="s">
        <v>221</v>
      </c>
      <c r="Q2" s="117" t="s">
        <v>218</v>
      </c>
      <c r="R2" s="117" t="s">
        <v>214</v>
      </c>
      <c r="S2" s="117" t="s">
        <v>211</v>
      </c>
      <c r="T2" s="117" t="s">
        <v>209</v>
      </c>
      <c r="U2" s="117" t="s">
        <v>206</v>
      </c>
      <c r="V2" s="117" t="s">
        <v>204</v>
      </c>
      <c r="W2" s="117" t="s">
        <v>200</v>
      </c>
      <c r="X2" s="118" t="s">
        <v>195</v>
      </c>
      <c r="Y2" s="118" t="s">
        <v>194</v>
      </c>
      <c r="Z2" s="117" t="s">
        <v>188</v>
      </c>
      <c r="AA2" s="117" t="s">
        <v>187</v>
      </c>
      <c r="AB2" s="117" t="s">
        <v>185</v>
      </c>
      <c r="AC2" s="117" t="s">
        <v>183</v>
      </c>
      <c r="AD2" s="117" t="s">
        <v>182</v>
      </c>
      <c r="AE2" s="265" t="s">
        <v>342</v>
      </c>
      <c r="AF2" s="265" t="s">
        <v>343</v>
      </c>
      <c r="AG2" s="117" t="s">
        <v>178</v>
      </c>
      <c r="AH2" s="117" t="s">
        <v>176</v>
      </c>
      <c r="AI2" s="117" t="s">
        <v>175</v>
      </c>
      <c r="AJ2" s="117" t="s">
        <v>170</v>
      </c>
      <c r="AK2" s="119" t="s">
        <v>167</v>
      </c>
      <c r="AL2" s="119"/>
      <c r="AM2" s="119"/>
      <c r="AN2" s="9"/>
      <c r="AO2" s="9"/>
      <c r="AP2" s="9"/>
      <c r="AQ2" s="113"/>
      <c r="AR2" s="121"/>
      <c r="AS2" s="121"/>
      <c r="AT2" s="113"/>
      <c r="AU2" s="122"/>
      <c r="AV2" s="122"/>
      <c r="AW2" s="122"/>
      <c r="AX2" s="122"/>
      <c r="AY2" s="122"/>
      <c r="AZ2" s="122"/>
      <c r="BA2" s="122"/>
    </row>
    <row r="3" spans="1:55" ht="14.25" customHeight="1" x14ac:dyDescent="0.25">
      <c r="A3" s="623" t="s">
        <v>299</v>
      </c>
      <c r="B3" s="624"/>
      <c r="C3" s="624"/>
      <c r="D3" s="275"/>
      <c r="E3" s="135"/>
      <c r="F3" s="136">
        <f>COUNTA(F4:F117)</f>
        <v>3</v>
      </c>
      <c r="G3" s="136">
        <f t="shared" ref="G3:AK3" si="0">COUNTA(G4:G117)</f>
        <v>2</v>
      </c>
      <c r="H3" s="136">
        <f t="shared" si="0"/>
        <v>3</v>
      </c>
      <c r="I3" s="136">
        <f t="shared" si="0"/>
        <v>3</v>
      </c>
      <c r="J3" s="136">
        <f t="shared" si="0"/>
        <v>3</v>
      </c>
      <c r="K3" s="136">
        <f t="shared" si="0"/>
        <v>3</v>
      </c>
      <c r="L3" s="136">
        <f t="shared" si="0"/>
        <v>4</v>
      </c>
      <c r="M3" s="136">
        <f t="shared" si="0"/>
        <v>4</v>
      </c>
      <c r="N3" s="136">
        <f t="shared" si="0"/>
        <v>2</v>
      </c>
      <c r="O3" s="136">
        <f t="shared" si="0"/>
        <v>4</v>
      </c>
      <c r="P3" s="136">
        <f t="shared" si="0"/>
        <v>2</v>
      </c>
      <c r="Q3" s="136">
        <f t="shared" si="0"/>
        <v>3</v>
      </c>
      <c r="R3" s="136">
        <f t="shared" si="0"/>
        <v>3</v>
      </c>
      <c r="S3" s="136">
        <f t="shared" si="0"/>
        <v>4</v>
      </c>
      <c r="T3" s="136">
        <f t="shared" si="0"/>
        <v>4</v>
      </c>
      <c r="U3" s="136">
        <f t="shared" si="0"/>
        <v>7</v>
      </c>
      <c r="V3" s="136">
        <f t="shared" si="0"/>
        <v>2</v>
      </c>
      <c r="W3" s="136">
        <f t="shared" si="0"/>
        <v>2</v>
      </c>
      <c r="X3" s="136">
        <f t="shared" si="0"/>
        <v>5</v>
      </c>
      <c r="Y3" s="136">
        <f t="shared" si="0"/>
        <v>5</v>
      </c>
      <c r="Z3" s="136">
        <f t="shared" si="0"/>
        <v>5</v>
      </c>
      <c r="AA3" s="136">
        <f t="shared" si="0"/>
        <v>2</v>
      </c>
      <c r="AB3" s="136">
        <f t="shared" si="0"/>
        <v>2</v>
      </c>
      <c r="AC3" s="136">
        <f t="shared" si="0"/>
        <v>2</v>
      </c>
      <c r="AD3" s="136">
        <f t="shared" si="0"/>
        <v>4</v>
      </c>
      <c r="AE3" s="136">
        <f t="shared" si="0"/>
        <v>2</v>
      </c>
      <c r="AF3" s="136">
        <f t="shared" si="0"/>
        <v>3</v>
      </c>
      <c r="AG3" s="136">
        <f t="shared" si="0"/>
        <v>3</v>
      </c>
      <c r="AH3" s="136">
        <f t="shared" si="0"/>
        <v>3</v>
      </c>
      <c r="AI3" s="136">
        <f t="shared" si="0"/>
        <v>2</v>
      </c>
      <c r="AJ3" s="136">
        <f t="shared" si="0"/>
        <v>2</v>
      </c>
      <c r="AK3" s="136">
        <f t="shared" si="0"/>
        <v>3</v>
      </c>
      <c r="AL3" s="9"/>
      <c r="AM3" s="9"/>
      <c r="AN3" s="9"/>
      <c r="AO3" s="9"/>
      <c r="AP3" s="9"/>
      <c r="AQ3" s="113"/>
      <c r="AR3" s="121"/>
      <c r="AS3" s="121"/>
      <c r="AT3" s="113"/>
      <c r="AU3" s="123"/>
      <c r="AV3" s="123"/>
      <c r="AW3" s="123"/>
      <c r="AX3" s="123"/>
      <c r="AY3" s="123"/>
      <c r="AZ3" s="123"/>
      <c r="BA3" s="123"/>
    </row>
    <row r="4" spans="1:55" ht="15.75" customHeight="1" x14ac:dyDescent="0.25">
      <c r="A4" s="619" t="s">
        <v>496</v>
      </c>
      <c r="B4" s="426" t="s">
        <v>497</v>
      </c>
      <c r="C4" s="120"/>
      <c r="D4" s="325" t="s">
        <v>498</v>
      </c>
      <c r="E4" s="139">
        <f>COUNTA(F4:AK4)</f>
        <v>4</v>
      </c>
      <c r="F4" s="121"/>
      <c r="G4" s="121"/>
      <c r="H4" s="121"/>
      <c r="I4" s="121"/>
      <c r="J4" s="267"/>
      <c r="K4" s="267"/>
      <c r="L4" s="267" t="s">
        <v>258</v>
      </c>
      <c r="M4" s="267"/>
      <c r="N4" s="121"/>
      <c r="O4" s="121"/>
      <c r="P4" s="121"/>
      <c r="Q4" s="121" t="s">
        <v>258</v>
      </c>
      <c r="R4" s="121"/>
      <c r="S4" s="121"/>
      <c r="T4" s="121"/>
      <c r="U4" s="121" t="s">
        <v>258</v>
      </c>
      <c r="V4" s="121"/>
      <c r="W4" s="121"/>
      <c r="X4" s="121"/>
      <c r="Y4" s="121"/>
      <c r="Z4" s="121" t="s">
        <v>258</v>
      </c>
      <c r="AA4" s="121"/>
      <c r="AB4" s="121"/>
      <c r="AC4" s="121"/>
      <c r="AD4" s="121"/>
      <c r="AE4" s="267"/>
      <c r="AF4" s="267"/>
      <c r="AG4" s="121"/>
      <c r="AH4" s="121"/>
      <c r="AI4" s="121"/>
      <c r="AJ4" s="121"/>
      <c r="AK4" s="121"/>
      <c r="AL4" s="121"/>
      <c r="AM4" s="241"/>
      <c r="AN4" s="434"/>
      <c r="AO4" s="434"/>
      <c r="AP4" s="434"/>
      <c r="AQ4" s="121"/>
      <c r="AR4" s="121"/>
      <c r="AS4" s="121"/>
      <c r="AT4" s="121"/>
      <c r="AU4" s="121"/>
      <c r="AV4" s="121"/>
      <c r="AW4" s="121"/>
      <c r="AX4" s="121"/>
      <c r="AY4" s="121"/>
      <c r="AZ4" s="121"/>
      <c r="BA4" s="121"/>
      <c r="BC4" s="124"/>
    </row>
    <row r="5" spans="1:55" ht="15.75" customHeight="1" x14ac:dyDescent="0.25">
      <c r="A5" s="619"/>
      <c r="B5" s="426" t="s">
        <v>859</v>
      </c>
      <c r="C5" s="120"/>
      <c r="D5" s="442" t="s">
        <v>509</v>
      </c>
      <c r="E5" s="139">
        <f t="shared" ref="E5:E68" si="1">COUNTA(F5:AK5)</f>
        <v>3</v>
      </c>
      <c r="F5" s="422"/>
      <c r="G5" s="422"/>
      <c r="H5" s="422"/>
      <c r="I5" s="422"/>
      <c r="J5" s="423"/>
      <c r="K5" s="423"/>
      <c r="L5" s="423"/>
      <c r="M5" s="423"/>
      <c r="N5" s="422"/>
      <c r="O5" s="422"/>
      <c r="P5" s="422"/>
      <c r="Q5" s="422"/>
      <c r="R5" s="422" t="s">
        <v>258</v>
      </c>
      <c r="S5" s="422"/>
      <c r="T5" s="422"/>
      <c r="U5" s="422"/>
      <c r="V5" s="422"/>
      <c r="W5" s="422"/>
      <c r="X5" s="422"/>
      <c r="Y5" s="422"/>
      <c r="Z5" s="422" t="s">
        <v>258</v>
      </c>
      <c r="AA5" s="422"/>
      <c r="AB5" s="422" t="s">
        <v>258</v>
      </c>
      <c r="AC5" s="422"/>
      <c r="AD5" s="422"/>
      <c r="AE5" s="267"/>
      <c r="AF5" s="267"/>
      <c r="AG5" s="422"/>
      <c r="AH5" s="422"/>
      <c r="AI5" s="422"/>
      <c r="AJ5" s="422"/>
      <c r="AK5" s="422"/>
      <c r="AL5" s="121"/>
      <c r="AM5" s="241"/>
      <c r="AN5" s="434"/>
      <c r="AO5" s="434"/>
      <c r="AP5" s="434"/>
      <c r="AQ5" s="121"/>
      <c r="AR5" s="121"/>
      <c r="AS5" s="121"/>
      <c r="AT5" s="121"/>
      <c r="AU5" s="121"/>
      <c r="AV5" s="121"/>
      <c r="AW5" s="121"/>
      <c r="AX5" s="121"/>
      <c r="AY5" s="121"/>
      <c r="AZ5" s="121"/>
      <c r="BA5" s="121"/>
      <c r="BC5" s="124"/>
    </row>
    <row r="6" spans="1:55" ht="15.75" customHeight="1" x14ac:dyDescent="0.25">
      <c r="A6" s="619"/>
      <c r="B6" s="110"/>
      <c r="C6" s="369"/>
      <c r="D6" s="417"/>
      <c r="E6" s="139">
        <f t="shared" si="1"/>
        <v>0</v>
      </c>
      <c r="F6" s="269"/>
      <c r="G6" s="269"/>
      <c r="H6" s="269"/>
      <c r="I6" s="269"/>
      <c r="J6" s="270"/>
      <c r="K6" s="270"/>
      <c r="L6" s="270"/>
      <c r="M6" s="270"/>
      <c r="N6" s="269"/>
      <c r="O6" s="269"/>
      <c r="P6" s="269"/>
      <c r="Q6" s="269"/>
      <c r="R6" s="269"/>
      <c r="S6" s="269"/>
      <c r="T6" s="269"/>
      <c r="U6" s="269"/>
      <c r="V6" s="269"/>
      <c r="W6" s="269"/>
      <c r="X6" s="269"/>
      <c r="Y6" s="269"/>
      <c r="Z6" s="269"/>
      <c r="AA6" s="269"/>
      <c r="AB6" s="269"/>
      <c r="AC6" s="269"/>
      <c r="AD6" s="269"/>
      <c r="AE6" s="125"/>
      <c r="AF6" s="125"/>
      <c r="AG6" s="269"/>
      <c r="AH6" s="269"/>
      <c r="AI6" s="269"/>
      <c r="AJ6" s="269"/>
      <c r="AK6" s="269"/>
      <c r="AL6" s="120"/>
      <c r="AM6" s="240"/>
      <c r="AN6" s="9"/>
      <c r="AO6" s="9"/>
      <c r="AP6" s="9"/>
      <c r="AQ6" s="120"/>
      <c r="AR6" s="120"/>
      <c r="AS6" s="120"/>
      <c r="AT6" s="120"/>
      <c r="AU6" s="120"/>
      <c r="AV6" s="120"/>
      <c r="AW6" s="120"/>
      <c r="AX6" s="120"/>
      <c r="AY6" s="120"/>
      <c r="AZ6" s="120"/>
      <c r="BA6" s="120"/>
      <c r="BC6" s="124"/>
    </row>
    <row r="7" spans="1:55" ht="15.75" customHeight="1" x14ac:dyDescent="0.25">
      <c r="A7" s="619"/>
      <c r="B7" s="110"/>
      <c r="C7" s="120"/>
      <c r="D7" s="418"/>
      <c r="E7" s="139">
        <f t="shared" si="1"/>
        <v>0</v>
      </c>
      <c r="F7" s="269"/>
      <c r="G7" s="269"/>
      <c r="H7" s="270"/>
      <c r="I7" s="270"/>
      <c r="J7" s="270"/>
      <c r="K7" s="270"/>
      <c r="L7" s="270"/>
      <c r="M7" s="270"/>
      <c r="N7" s="269"/>
      <c r="O7" s="269"/>
      <c r="P7" s="269"/>
      <c r="Q7" s="269"/>
      <c r="R7" s="270"/>
      <c r="S7" s="270"/>
      <c r="T7" s="270"/>
      <c r="U7" s="269"/>
      <c r="V7" s="269"/>
      <c r="W7" s="269"/>
      <c r="X7" s="269"/>
      <c r="Y7" s="269"/>
      <c r="Z7" s="269"/>
      <c r="AA7" s="269"/>
      <c r="AB7" s="269"/>
      <c r="AC7" s="269"/>
      <c r="AD7" s="269"/>
      <c r="AE7" s="125"/>
      <c r="AF7" s="125"/>
      <c r="AG7" s="269"/>
      <c r="AH7" s="269"/>
      <c r="AI7" s="269"/>
      <c r="AJ7" s="269"/>
      <c r="AK7" s="269"/>
      <c r="AL7" s="120"/>
      <c r="AM7" s="240"/>
      <c r="AN7" s="9"/>
      <c r="AO7" s="9"/>
      <c r="AP7" s="9"/>
      <c r="AQ7" s="120"/>
      <c r="AR7" s="120"/>
      <c r="AS7" s="120"/>
      <c r="AT7" s="120"/>
      <c r="AU7" s="120"/>
      <c r="AV7" s="120"/>
      <c r="AW7" s="120"/>
      <c r="AX7" s="120"/>
      <c r="AY7" s="120"/>
      <c r="AZ7" s="120"/>
      <c r="BA7" s="120"/>
      <c r="BC7" s="124"/>
    </row>
    <row r="8" spans="1:55" ht="15.75" customHeight="1" x14ac:dyDescent="0.25">
      <c r="A8" s="619"/>
      <c r="B8" s="111"/>
      <c r="C8" s="369"/>
      <c r="D8" s="418"/>
      <c r="E8" s="139">
        <f t="shared" si="1"/>
        <v>0</v>
      </c>
      <c r="F8" s="269"/>
      <c r="G8" s="269"/>
      <c r="H8" s="270"/>
      <c r="I8" s="270"/>
      <c r="J8" s="270"/>
      <c r="K8" s="270"/>
      <c r="L8" s="270"/>
      <c r="M8" s="270"/>
      <c r="N8" s="269"/>
      <c r="O8" s="269"/>
      <c r="P8" s="269"/>
      <c r="Q8" s="269"/>
      <c r="R8" s="270"/>
      <c r="S8" s="270"/>
      <c r="T8" s="270"/>
      <c r="U8" s="269"/>
      <c r="V8" s="269"/>
      <c r="W8" s="269"/>
      <c r="X8" s="269"/>
      <c r="Y8" s="269"/>
      <c r="Z8" s="269"/>
      <c r="AA8" s="269"/>
      <c r="AB8" s="269"/>
      <c r="AC8" s="269"/>
      <c r="AD8" s="269"/>
      <c r="AE8" s="125"/>
      <c r="AF8" s="125"/>
      <c r="AG8" s="269"/>
      <c r="AH8" s="269"/>
      <c r="AI8" s="269"/>
      <c r="AJ8" s="269"/>
      <c r="AK8" s="269"/>
      <c r="AL8" s="120"/>
      <c r="AM8" s="240"/>
      <c r="AN8" s="9"/>
      <c r="AO8" s="9"/>
      <c r="AP8" s="9"/>
      <c r="AQ8" s="120"/>
      <c r="AR8" s="120"/>
      <c r="AS8" s="120"/>
      <c r="AT8" s="120"/>
      <c r="AU8" s="120"/>
      <c r="AV8" s="120"/>
      <c r="AW8" s="120"/>
      <c r="AX8" s="120"/>
      <c r="AY8" s="120"/>
      <c r="AZ8" s="120"/>
      <c r="BA8" s="120"/>
      <c r="BC8" s="124"/>
    </row>
    <row r="9" spans="1:55" ht="15.75" customHeight="1" x14ac:dyDescent="0.25">
      <c r="A9" s="619"/>
      <c r="B9" s="110"/>
      <c r="C9" s="369"/>
      <c r="D9" s="417"/>
      <c r="E9" s="139">
        <f t="shared" si="1"/>
        <v>0</v>
      </c>
      <c r="F9" s="269"/>
      <c r="G9" s="269"/>
      <c r="H9" s="270"/>
      <c r="I9" s="270"/>
      <c r="J9" s="270"/>
      <c r="K9" s="270"/>
      <c r="L9" s="270"/>
      <c r="M9" s="270"/>
      <c r="N9" s="269"/>
      <c r="O9" s="269"/>
      <c r="P9" s="269"/>
      <c r="Q9" s="269"/>
      <c r="R9" s="270"/>
      <c r="S9" s="270"/>
      <c r="T9" s="270"/>
      <c r="U9" s="269"/>
      <c r="V9" s="269"/>
      <c r="W9" s="269"/>
      <c r="X9" s="269"/>
      <c r="Y9" s="269"/>
      <c r="Z9" s="269"/>
      <c r="AA9" s="269"/>
      <c r="AB9" s="269"/>
      <c r="AC9" s="269"/>
      <c r="AD9" s="269"/>
      <c r="AE9" s="125"/>
      <c r="AF9" s="125"/>
      <c r="AG9" s="269"/>
      <c r="AH9" s="269"/>
      <c r="AI9" s="269"/>
      <c r="AJ9" s="269"/>
      <c r="AK9" s="269"/>
      <c r="AL9" s="120"/>
      <c r="AM9" s="240"/>
      <c r="AN9" s="9"/>
      <c r="AO9" s="9"/>
      <c r="AP9" s="9"/>
      <c r="AQ9" s="120"/>
      <c r="AR9" s="120"/>
      <c r="AS9" s="120"/>
      <c r="AT9" s="120"/>
      <c r="AU9" s="120"/>
      <c r="AV9" s="120"/>
      <c r="AW9" s="120"/>
      <c r="AX9" s="120"/>
      <c r="AY9" s="120"/>
      <c r="AZ9" s="120"/>
      <c r="BA9" s="120"/>
      <c r="BC9" s="124"/>
    </row>
    <row r="10" spans="1:55" ht="15.75" customHeight="1" x14ac:dyDescent="0.25">
      <c r="A10" s="619"/>
      <c r="B10" s="110"/>
      <c r="C10" s="120"/>
      <c r="D10" s="418"/>
      <c r="E10" s="139">
        <f t="shared" si="1"/>
        <v>0</v>
      </c>
      <c r="F10" s="269"/>
      <c r="G10" s="269"/>
      <c r="H10" s="270"/>
      <c r="I10" s="270"/>
      <c r="J10" s="270"/>
      <c r="K10" s="270"/>
      <c r="L10" s="270"/>
      <c r="M10" s="270"/>
      <c r="N10" s="269"/>
      <c r="O10" s="269"/>
      <c r="P10" s="269"/>
      <c r="Q10" s="269"/>
      <c r="R10" s="270"/>
      <c r="S10" s="270"/>
      <c r="T10" s="270"/>
      <c r="U10" s="269"/>
      <c r="V10" s="269"/>
      <c r="W10" s="269"/>
      <c r="X10" s="269"/>
      <c r="Y10" s="269"/>
      <c r="Z10" s="269"/>
      <c r="AA10" s="269"/>
      <c r="AB10" s="269"/>
      <c r="AC10" s="269"/>
      <c r="AD10" s="269"/>
      <c r="AE10" s="125"/>
      <c r="AF10" s="125"/>
      <c r="AG10" s="269"/>
      <c r="AH10" s="269"/>
      <c r="AI10" s="269"/>
      <c r="AJ10" s="269"/>
      <c r="AK10" s="269"/>
      <c r="AL10" s="120"/>
      <c r="AM10" s="240"/>
      <c r="AN10" s="9"/>
      <c r="AO10" s="9"/>
      <c r="AP10" s="9"/>
      <c r="AQ10" s="120"/>
      <c r="AR10" s="120"/>
      <c r="AS10" s="120"/>
      <c r="AT10" s="120"/>
      <c r="AU10" s="120"/>
      <c r="AV10" s="120"/>
      <c r="AW10" s="120"/>
      <c r="AX10" s="120"/>
      <c r="AY10" s="120"/>
      <c r="AZ10" s="120"/>
      <c r="BA10" s="120"/>
      <c r="BC10" s="124"/>
    </row>
    <row r="11" spans="1:55" ht="15.75" customHeight="1" x14ac:dyDescent="0.25">
      <c r="A11" s="619"/>
      <c r="B11" s="111"/>
      <c r="C11" s="369"/>
      <c r="D11" s="417"/>
      <c r="E11" s="139">
        <f t="shared" si="1"/>
        <v>0</v>
      </c>
      <c r="F11" s="269"/>
      <c r="G11" s="269"/>
      <c r="H11" s="269"/>
      <c r="I11" s="269"/>
      <c r="J11" s="270"/>
      <c r="K11" s="270"/>
      <c r="L11" s="270"/>
      <c r="M11" s="270"/>
      <c r="N11" s="269"/>
      <c r="O11" s="269"/>
      <c r="P11" s="269"/>
      <c r="Q11" s="269"/>
      <c r="R11" s="269"/>
      <c r="S11" s="269"/>
      <c r="T11" s="270"/>
      <c r="U11" s="269"/>
      <c r="V11" s="269"/>
      <c r="W11" s="269"/>
      <c r="X11" s="269"/>
      <c r="Y11" s="269"/>
      <c r="Z11" s="269"/>
      <c r="AA11" s="269"/>
      <c r="AB11" s="269"/>
      <c r="AC11" s="269"/>
      <c r="AD11" s="269"/>
      <c r="AE11" s="125"/>
      <c r="AF11" s="125"/>
      <c r="AG11" s="269"/>
      <c r="AH11" s="269"/>
      <c r="AI11" s="269"/>
      <c r="AJ11" s="269"/>
      <c r="AK11" s="269"/>
      <c r="AL11" s="120"/>
      <c r="AM11" s="240"/>
      <c r="AN11" s="9"/>
      <c r="AO11" s="9"/>
      <c r="AP11" s="9"/>
      <c r="AQ11" s="120"/>
      <c r="AR11" s="120"/>
      <c r="AS11" s="120"/>
      <c r="AT11" s="120"/>
      <c r="AU11" s="120"/>
      <c r="AV11" s="120"/>
      <c r="AW11" s="120"/>
      <c r="AX11" s="120"/>
      <c r="AY11" s="120"/>
      <c r="AZ11" s="120"/>
      <c r="BA11" s="120"/>
      <c r="BC11" s="124"/>
    </row>
    <row r="12" spans="1:55" ht="15.75" customHeight="1" x14ac:dyDescent="0.25">
      <c r="A12" s="620" t="s">
        <v>500</v>
      </c>
      <c r="B12" s="427" t="s">
        <v>501</v>
      </c>
      <c r="C12" s="120"/>
      <c r="D12" s="417" t="s">
        <v>502</v>
      </c>
      <c r="E12" s="139">
        <f t="shared" si="1"/>
        <v>4</v>
      </c>
      <c r="F12" s="121"/>
      <c r="G12" s="121"/>
      <c r="H12" s="121" t="s">
        <v>258</v>
      </c>
      <c r="I12" s="121"/>
      <c r="J12" s="267"/>
      <c r="K12" s="267"/>
      <c r="L12" s="267"/>
      <c r="M12" s="267"/>
      <c r="N12" s="121" t="s">
        <v>258</v>
      </c>
      <c r="O12" s="121"/>
      <c r="P12" s="121"/>
      <c r="Q12" s="121"/>
      <c r="R12" s="121"/>
      <c r="S12" s="121"/>
      <c r="T12" s="121"/>
      <c r="U12" s="121" t="s">
        <v>258</v>
      </c>
      <c r="V12" s="121"/>
      <c r="W12" s="121"/>
      <c r="X12" s="121"/>
      <c r="Y12" s="121"/>
      <c r="Z12" s="121"/>
      <c r="AA12" s="121"/>
      <c r="AB12" s="121" t="s">
        <v>258</v>
      </c>
      <c r="AC12" s="121"/>
      <c r="AD12" s="121"/>
      <c r="AE12" s="267"/>
      <c r="AF12" s="267"/>
      <c r="AG12" s="121"/>
      <c r="AH12" s="121"/>
      <c r="AI12" s="121"/>
      <c r="AJ12" s="121"/>
      <c r="AK12" s="121"/>
      <c r="AL12" s="121"/>
      <c r="AM12" s="241"/>
      <c r="AN12" s="434"/>
      <c r="AO12" s="434"/>
      <c r="AP12" s="434"/>
      <c r="AQ12" s="121"/>
      <c r="AR12" s="121"/>
      <c r="AS12" s="121"/>
      <c r="AT12" s="121"/>
      <c r="AU12" s="121"/>
      <c r="AV12" s="121"/>
      <c r="AW12" s="121"/>
      <c r="AX12" s="121"/>
      <c r="AY12" s="121"/>
      <c r="AZ12" s="121"/>
      <c r="BA12" s="121"/>
      <c r="BC12" s="124"/>
    </row>
    <row r="13" spans="1:55" ht="15.75" customHeight="1" x14ac:dyDescent="0.25">
      <c r="A13" s="620"/>
      <c r="B13" s="126"/>
      <c r="C13" s="369"/>
      <c r="D13" s="417"/>
      <c r="E13" s="139">
        <f t="shared" si="1"/>
        <v>0</v>
      </c>
      <c r="F13" s="269"/>
      <c r="G13" s="269"/>
      <c r="H13" s="270"/>
      <c r="I13" s="270"/>
      <c r="J13" s="270"/>
      <c r="K13" s="270"/>
      <c r="L13" s="270"/>
      <c r="M13" s="270"/>
      <c r="N13" s="269"/>
      <c r="O13" s="269"/>
      <c r="P13" s="269"/>
      <c r="Q13" s="269"/>
      <c r="R13" s="270"/>
      <c r="S13" s="270"/>
      <c r="T13" s="270"/>
      <c r="U13" s="269"/>
      <c r="V13" s="269"/>
      <c r="W13" s="269"/>
      <c r="X13" s="269"/>
      <c r="Y13" s="269"/>
      <c r="Z13" s="269"/>
      <c r="AA13" s="269"/>
      <c r="AB13" s="269"/>
      <c r="AC13" s="269"/>
      <c r="AD13" s="269"/>
      <c r="AE13" s="125"/>
      <c r="AF13" s="125"/>
      <c r="AG13" s="269"/>
      <c r="AH13" s="269"/>
      <c r="AI13" s="269"/>
      <c r="AJ13" s="269"/>
      <c r="AK13" s="269"/>
      <c r="AL13" s="120"/>
      <c r="AM13" s="240"/>
      <c r="AN13" s="9"/>
      <c r="AO13" s="9"/>
      <c r="AP13" s="9"/>
      <c r="AQ13" s="120"/>
      <c r="AR13" s="120"/>
      <c r="AS13" s="120"/>
      <c r="AT13" s="120"/>
      <c r="AU13" s="120"/>
      <c r="AV13" s="120"/>
      <c r="AW13" s="120"/>
      <c r="AX13" s="120"/>
      <c r="AY13" s="120"/>
      <c r="AZ13" s="120"/>
      <c r="BA13" s="120"/>
      <c r="BC13" s="124"/>
    </row>
    <row r="14" spans="1:55" ht="15.75" customHeight="1" x14ac:dyDescent="0.25">
      <c r="A14" s="620"/>
      <c r="B14" s="126"/>
      <c r="C14" s="369"/>
      <c r="D14" s="417"/>
      <c r="E14" s="139">
        <f t="shared" si="1"/>
        <v>0</v>
      </c>
      <c r="F14" s="269"/>
      <c r="G14" s="269"/>
      <c r="H14" s="270"/>
      <c r="I14" s="270"/>
      <c r="J14" s="270"/>
      <c r="K14" s="270"/>
      <c r="L14" s="270"/>
      <c r="M14" s="270"/>
      <c r="N14" s="269"/>
      <c r="O14" s="269"/>
      <c r="P14" s="269"/>
      <c r="Q14" s="269"/>
      <c r="R14" s="270"/>
      <c r="S14" s="270"/>
      <c r="T14" s="270"/>
      <c r="U14" s="269"/>
      <c r="V14" s="269"/>
      <c r="W14" s="269"/>
      <c r="X14" s="269"/>
      <c r="Y14" s="269"/>
      <c r="Z14" s="269"/>
      <c r="AA14" s="269"/>
      <c r="AB14" s="269"/>
      <c r="AC14" s="269"/>
      <c r="AD14" s="269"/>
      <c r="AE14" s="125"/>
      <c r="AF14" s="125"/>
      <c r="AG14" s="269"/>
      <c r="AH14" s="269"/>
      <c r="AI14" s="269"/>
      <c r="AJ14" s="269"/>
      <c r="AK14" s="269"/>
      <c r="AL14" s="120"/>
      <c r="AM14" s="240"/>
      <c r="AN14" s="9"/>
      <c r="AO14" s="9"/>
      <c r="AP14" s="9"/>
      <c r="AQ14" s="120"/>
      <c r="AR14" s="120"/>
      <c r="AS14" s="120"/>
      <c r="AT14" s="120"/>
      <c r="AU14" s="120"/>
      <c r="AV14" s="120"/>
      <c r="AW14" s="120"/>
      <c r="AX14" s="120"/>
      <c r="AY14" s="120"/>
      <c r="AZ14" s="120"/>
      <c r="BA14" s="120"/>
      <c r="BC14" s="124"/>
    </row>
    <row r="15" spans="1:55" ht="15" customHeight="1" x14ac:dyDescent="0.25">
      <c r="A15" s="620"/>
      <c r="B15" s="126"/>
      <c r="C15" s="369"/>
      <c r="D15" s="417"/>
      <c r="E15" s="139">
        <f t="shared" si="1"/>
        <v>0</v>
      </c>
      <c r="F15" s="269"/>
      <c r="G15" s="269"/>
      <c r="H15" s="270"/>
      <c r="I15" s="270"/>
      <c r="J15" s="270"/>
      <c r="K15" s="270"/>
      <c r="L15" s="270"/>
      <c r="M15" s="270"/>
      <c r="N15" s="269"/>
      <c r="O15" s="269"/>
      <c r="P15" s="269"/>
      <c r="Q15" s="269"/>
      <c r="R15" s="270"/>
      <c r="S15" s="270"/>
      <c r="T15" s="270"/>
      <c r="U15" s="269"/>
      <c r="V15" s="269"/>
      <c r="W15" s="269"/>
      <c r="X15" s="269"/>
      <c r="Y15" s="269"/>
      <c r="Z15" s="269"/>
      <c r="AA15" s="269"/>
      <c r="AB15" s="269"/>
      <c r="AC15" s="269"/>
      <c r="AD15" s="269"/>
      <c r="AE15" s="125"/>
      <c r="AF15" s="125"/>
      <c r="AG15" s="269"/>
      <c r="AH15" s="269"/>
      <c r="AI15" s="269"/>
      <c r="AJ15" s="269"/>
      <c r="AK15" s="269"/>
      <c r="AL15" s="120"/>
      <c r="AM15" s="240"/>
      <c r="AN15" s="9"/>
      <c r="AO15" s="9"/>
      <c r="AP15" s="9"/>
      <c r="AQ15" s="120"/>
      <c r="AR15" s="120"/>
      <c r="AS15" s="120"/>
      <c r="AT15" s="120"/>
      <c r="AU15" s="120"/>
      <c r="AV15" s="120"/>
      <c r="AW15" s="120"/>
      <c r="AX15" s="120"/>
      <c r="AY15" s="120"/>
      <c r="AZ15" s="120"/>
      <c r="BA15" s="120"/>
      <c r="BC15" s="124"/>
    </row>
    <row r="16" spans="1:55" ht="15.75" customHeight="1" x14ac:dyDescent="0.25">
      <c r="A16" s="620"/>
      <c r="B16" s="126"/>
      <c r="C16" s="369"/>
      <c r="D16" s="417"/>
      <c r="E16" s="139">
        <f t="shared" si="1"/>
        <v>0</v>
      </c>
      <c r="F16" s="269"/>
      <c r="G16" s="269"/>
      <c r="H16" s="270"/>
      <c r="I16" s="270"/>
      <c r="J16" s="270"/>
      <c r="K16" s="270"/>
      <c r="L16" s="270"/>
      <c r="M16" s="270"/>
      <c r="N16" s="269"/>
      <c r="O16" s="269"/>
      <c r="P16" s="269"/>
      <c r="Q16" s="269"/>
      <c r="R16" s="270"/>
      <c r="S16" s="270"/>
      <c r="T16" s="270"/>
      <c r="U16" s="269"/>
      <c r="V16" s="269"/>
      <c r="W16" s="269"/>
      <c r="X16" s="269"/>
      <c r="Y16" s="269"/>
      <c r="Z16" s="269"/>
      <c r="AA16" s="269"/>
      <c r="AB16" s="269"/>
      <c r="AC16" s="269"/>
      <c r="AD16" s="269"/>
      <c r="AE16" s="125"/>
      <c r="AF16" s="125"/>
      <c r="AG16" s="269"/>
      <c r="AH16" s="269"/>
      <c r="AI16" s="269"/>
      <c r="AJ16" s="269"/>
      <c r="AK16" s="269"/>
      <c r="AL16" s="120"/>
      <c r="AM16" s="240"/>
      <c r="AN16" s="9"/>
      <c r="AO16" s="9"/>
      <c r="AP16" s="9"/>
      <c r="AQ16" s="120"/>
      <c r="AR16" s="120"/>
      <c r="AS16" s="120"/>
      <c r="AT16" s="120"/>
      <c r="AU16" s="120"/>
      <c r="AV16" s="120"/>
      <c r="AW16" s="120"/>
      <c r="AX16" s="120"/>
      <c r="AY16" s="120"/>
      <c r="AZ16" s="120"/>
      <c r="BA16" s="120"/>
      <c r="BC16" s="124"/>
    </row>
    <row r="17" spans="1:55" ht="15.75" customHeight="1" x14ac:dyDescent="0.25">
      <c r="A17" s="620"/>
      <c r="B17" s="126"/>
      <c r="C17" s="369"/>
      <c r="D17" s="418"/>
      <c r="E17" s="139">
        <f t="shared" si="1"/>
        <v>0</v>
      </c>
      <c r="F17" s="269"/>
      <c r="G17" s="269"/>
      <c r="H17" s="270"/>
      <c r="I17" s="270"/>
      <c r="J17" s="270"/>
      <c r="K17" s="270"/>
      <c r="L17" s="270"/>
      <c r="M17" s="270"/>
      <c r="N17" s="269"/>
      <c r="O17" s="269"/>
      <c r="P17" s="269"/>
      <c r="Q17" s="269"/>
      <c r="R17" s="270"/>
      <c r="S17" s="270"/>
      <c r="T17" s="270"/>
      <c r="U17" s="269"/>
      <c r="V17" s="269"/>
      <c r="W17" s="269"/>
      <c r="X17" s="269"/>
      <c r="Y17" s="269"/>
      <c r="Z17" s="269"/>
      <c r="AA17" s="269"/>
      <c r="AB17" s="269"/>
      <c r="AC17" s="269"/>
      <c r="AD17" s="269"/>
      <c r="AE17" s="125"/>
      <c r="AF17" s="125"/>
      <c r="AG17" s="269"/>
      <c r="AH17" s="269"/>
      <c r="AI17" s="269"/>
      <c r="AJ17" s="269"/>
      <c r="AK17" s="269"/>
      <c r="AL17" s="120"/>
      <c r="AM17" s="240"/>
      <c r="AN17" s="9"/>
      <c r="AO17" s="9"/>
      <c r="AP17" s="9"/>
      <c r="AQ17" s="120"/>
      <c r="AR17" s="120"/>
      <c r="AS17" s="120"/>
      <c r="AT17" s="120"/>
      <c r="AU17" s="120"/>
      <c r="AV17" s="120"/>
      <c r="AW17" s="120"/>
      <c r="AX17" s="120"/>
      <c r="AY17" s="120"/>
      <c r="AZ17" s="120"/>
      <c r="BA17" s="120"/>
      <c r="BC17" s="124"/>
    </row>
    <row r="18" spans="1:55" ht="15.75" customHeight="1" x14ac:dyDescent="0.25">
      <c r="A18" s="620"/>
      <c r="B18" s="126"/>
      <c r="C18" s="369"/>
      <c r="D18" s="417"/>
      <c r="E18" s="139">
        <f t="shared" si="1"/>
        <v>0</v>
      </c>
      <c r="F18" s="269"/>
      <c r="G18" s="269"/>
      <c r="H18" s="270"/>
      <c r="I18" s="270"/>
      <c r="J18" s="270"/>
      <c r="K18" s="270"/>
      <c r="L18" s="270"/>
      <c r="M18" s="270"/>
      <c r="N18" s="269"/>
      <c r="O18" s="269"/>
      <c r="P18" s="269"/>
      <c r="Q18" s="269"/>
      <c r="R18" s="270"/>
      <c r="S18" s="270"/>
      <c r="T18" s="270"/>
      <c r="U18" s="269"/>
      <c r="V18" s="269"/>
      <c r="W18" s="269"/>
      <c r="X18" s="269"/>
      <c r="Y18" s="269"/>
      <c r="Z18" s="269"/>
      <c r="AA18" s="269"/>
      <c r="AB18" s="269"/>
      <c r="AC18" s="269"/>
      <c r="AD18" s="269"/>
      <c r="AE18" s="125"/>
      <c r="AF18" s="125"/>
      <c r="AG18" s="269"/>
      <c r="AH18" s="269"/>
      <c r="AI18" s="269"/>
      <c r="AJ18" s="269"/>
      <c r="AK18" s="269"/>
      <c r="AL18" s="120"/>
      <c r="AM18" s="240"/>
      <c r="AN18" s="9"/>
      <c r="AO18" s="9"/>
      <c r="AP18" s="9"/>
      <c r="AQ18" s="120"/>
      <c r="AR18" s="120"/>
      <c r="AS18" s="120"/>
      <c r="AT18" s="120"/>
      <c r="AU18" s="120"/>
      <c r="AV18" s="120"/>
      <c r="AW18" s="120"/>
      <c r="AX18" s="120"/>
      <c r="AY18" s="120"/>
      <c r="AZ18" s="120"/>
      <c r="BA18" s="120"/>
      <c r="BC18" s="124"/>
    </row>
    <row r="19" spans="1:55" ht="15.75" customHeight="1" x14ac:dyDescent="0.25">
      <c r="A19" s="621"/>
      <c r="B19" s="126"/>
      <c r="C19" s="369"/>
      <c r="D19" s="417"/>
      <c r="E19" s="139">
        <f t="shared" si="1"/>
        <v>0</v>
      </c>
      <c r="F19" s="269"/>
      <c r="G19" s="269"/>
      <c r="H19" s="269"/>
      <c r="I19" s="269"/>
      <c r="J19" s="270"/>
      <c r="K19" s="270"/>
      <c r="L19" s="270"/>
      <c r="M19" s="270"/>
      <c r="N19" s="269"/>
      <c r="O19" s="269"/>
      <c r="P19" s="269"/>
      <c r="Q19" s="269"/>
      <c r="R19" s="269"/>
      <c r="S19" s="269"/>
      <c r="T19" s="269"/>
      <c r="U19" s="269"/>
      <c r="V19" s="269"/>
      <c r="W19" s="269"/>
      <c r="X19" s="269"/>
      <c r="Y19" s="269"/>
      <c r="Z19" s="269"/>
      <c r="AA19" s="269"/>
      <c r="AB19" s="269"/>
      <c r="AC19" s="269"/>
      <c r="AD19" s="269"/>
      <c r="AE19" s="125"/>
      <c r="AF19" s="125"/>
      <c r="AG19" s="269"/>
      <c r="AH19" s="269"/>
      <c r="AI19" s="269"/>
      <c r="AJ19" s="269"/>
      <c r="AK19" s="269"/>
      <c r="AL19" s="120"/>
      <c r="AM19" s="240"/>
      <c r="AN19" s="9"/>
      <c r="AO19" s="9"/>
      <c r="AP19" s="9"/>
      <c r="AQ19" s="120"/>
      <c r="AR19" s="120"/>
      <c r="AS19" s="120"/>
      <c r="AT19" s="120"/>
      <c r="AU19" s="120"/>
      <c r="AV19" s="120"/>
      <c r="AW19" s="120"/>
      <c r="AX19" s="120"/>
      <c r="AY19" s="120"/>
      <c r="AZ19" s="120"/>
      <c r="BA19" s="120"/>
      <c r="BC19" s="124"/>
    </row>
    <row r="20" spans="1:55" ht="15.75" customHeight="1" x14ac:dyDescent="0.25">
      <c r="A20" s="619" t="s">
        <v>503</v>
      </c>
      <c r="B20" s="426" t="s">
        <v>504</v>
      </c>
      <c r="C20" s="120"/>
      <c r="D20" s="417" t="s">
        <v>508</v>
      </c>
      <c r="E20" s="139">
        <f t="shared" si="1"/>
        <v>4</v>
      </c>
      <c r="F20" s="422" t="s">
        <v>258</v>
      </c>
      <c r="G20" s="422" t="s">
        <v>258</v>
      </c>
      <c r="H20" s="422"/>
      <c r="I20" s="422"/>
      <c r="J20" s="423"/>
      <c r="K20" s="423"/>
      <c r="L20" s="423"/>
      <c r="M20" s="423" t="s">
        <v>258</v>
      </c>
      <c r="N20" s="422"/>
      <c r="O20" s="422"/>
      <c r="P20" s="422"/>
      <c r="Q20" s="422" t="s">
        <v>258</v>
      </c>
      <c r="R20" s="422"/>
      <c r="S20" s="422"/>
      <c r="T20" s="422"/>
      <c r="U20" s="422"/>
      <c r="V20" s="422"/>
      <c r="W20" s="422"/>
      <c r="X20" s="422"/>
      <c r="Y20" s="422"/>
      <c r="Z20" s="422"/>
      <c r="AA20" s="422"/>
      <c r="AB20" s="422"/>
      <c r="AC20" s="422"/>
      <c r="AD20" s="422"/>
      <c r="AE20" s="267"/>
      <c r="AF20" s="267"/>
      <c r="AG20" s="422"/>
      <c r="AH20" s="422"/>
      <c r="AI20" s="422"/>
      <c r="AJ20" s="422"/>
      <c r="AK20" s="422"/>
      <c r="AL20" s="121"/>
      <c r="AM20" s="241"/>
      <c r="AN20" s="434"/>
      <c r="AO20" s="434"/>
      <c r="AP20" s="434"/>
      <c r="AQ20" s="121"/>
      <c r="AR20" s="121"/>
      <c r="AS20" s="121"/>
      <c r="AT20" s="121"/>
      <c r="AU20" s="121"/>
      <c r="AV20" s="121"/>
      <c r="AW20" s="121"/>
      <c r="AX20" s="121"/>
      <c r="AY20" s="121"/>
      <c r="AZ20" s="121"/>
      <c r="BA20" s="121"/>
      <c r="BC20" s="124"/>
    </row>
    <row r="21" spans="1:55" ht="15.75" customHeight="1" x14ac:dyDescent="0.25">
      <c r="A21" s="619"/>
      <c r="B21" s="127" t="s">
        <v>505</v>
      </c>
      <c r="C21" s="120"/>
      <c r="D21" s="419" t="s">
        <v>499</v>
      </c>
      <c r="E21" s="139">
        <f t="shared" si="1"/>
        <v>4</v>
      </c>
      <c r="F21" s="422" t="s">
        <v>258</v>
      </c>
      <c r="G21" s="422"/>
      <c r="H21" s="422"/>
      <c r="I21" s="422"/>
      <c r="J21" s="423"/>
      <c r="K21" s="423"/>
      <c r="L21" s="423"/>
      <c r="M21" s="423" t="s">
        <v>258</v>
      </c>
      <c r="N21" s="422"/>
      <c r="O21" s="422"/>
      <c r="P21" s="422"/>
      <c r="Q21" s="422"/>
      <c r="R21" s="422"/>
      <c r="S21" s="422"/>
      <c r="T21" s="422"/>
      <c r="U21" s="422"/>
      <c r="V21" s="422"/>
      <c r="W21" s="422"/>
      <c r="X21" s="422"/>
      <c r="Y21" s="422" t="s">
        <v>258</v>
      </c>
      <c r="Z21" s="422" t="s">
        <v>258</v>
      </c>
      <c r="AA21" s="422"/>
      <c r="AB21" s="422"/>
      <c r="AC21" s="422"/>
      <c r="AD21" s="422"/>
      <c r="AE21" s="267"/>
      <c r="AF21" s="267"/>
      <c r="AG21" s="422"/>
      <c r="AH21" s="422"/>
      <c r="AI21" s="422"/>
      <c r="AJ21" s="422"/>
      <c r="AK21" s="422"/>
      <c r="AL21" s="121"/>
      <c r="AM21" s="241"/>
      <c r="AN21" s="434"/>
      <c r="AO21" s="434"/>
      <c r="AP21" s="434"/>
      <c r="AQ21" s="121"/>
      <c r="AR21" s="120"/>
      <c r="AS21" s="120"/>
      <c r="AT21" s="120"/>
      <c r="AU21" s="120"/>
      <c r="AV21" s="120"/>
      <c r="AW21" s="120"/>
      <c r="AX21" s="120"/>
      <c r="AY21" s="120"/>
      <c r="AZ21" s="120"/>
      <c r="BA21" s="120"/>
      <c r="BC21" s="124"/>
    </row>
    <row r="22" spans="1:55" ht="15.75" customHeight="1" x14ac:dyDescent="0.25">
      <c r="A22" s="619"/>
      <c r="B22" s="426" t="s">
        <v>506</v>
      </c>
      <c r="C22" s="369"/>
      <c r="D22" s="419" t="s">
        <v>510</v>
      </c>
      <c r="E22" s="139">
        <f t="shared" si="1"/>
        <v>4</v>
      </c>
      <c r="F22" s="422"/>
      <c r="G22" s="422"/>
      <c r="H22" s="422"/>
      <c r="I22" s="422"/>
      <c r="J22" s="423"/>
      <c r="K22" s="423" t="s">
        <v>258</v>
      </c>
      <c r="L22" s="423"/>
      <c r="M22" s="423"/>
      <c r="N22" s="422"/>
      <c r="O22" s="422" t="s">
        <v>258</v>
      </c>
      <c r="P22" s="422"/>
      <c r="Q22" s="422"/>
      <c r="R22" s="422"/>
      <c r="S22" s="422" t="s">
        <v>258</v>
      </c>
      <c r="T22" s="422"/>
      <c r="U22" s="422"/>
      <c r="V22" s="422"/>
      <c r="W22" s="422"/>
      <c r="X22" s="422"/>
      <c r="Y22" s="422" t="s">
        <v>258</v>
      </c>
      <c r="Z22" s="422"/>
      <c r="AA22" s="422"/>
      <c r="AB22" s="422"/>
      <c r="AC22" s="422"/>
      <c r="AD22" s="422"/>
      <c r="AE22" s="267"/>
      <c r="AF22" s="267"/>
      <c r="AG22" s="422"/>
      <c r="AH22" s="422"/>
      <c r="AI22" s="422"/>
      <c r="AJ22" s="422"/>
      <c r="AK22" s="422"/>
      <c r="AL22" s="121"/>
      <c r="AM22" s="241"/>
      <c r="AN22" s="434"/>
      <c r="AO22" s="434"/>
      <c r="AP22" s="434"/>
      <c r="AQ22" s="121"/>
      <c r="AR22" s="120"/>
      <c r="AS22" s="120"/>
      <c r="AT22" s="120"/>
      <c r="AU22" s="120"/>
      <c r="AV22" s="120"/>
      <c r="AW22" s="120"/>
      <c r="AX22" s="120"/>
      <c r="AY22" s="120"/>
      <c r="AZ22" s="120"/>
      <c r="BA22" s="120"/>
      <c r="BC22" s="124"/>
    </row>
    <row r="23" spans="1:55" ht="15.75" customHeight="1" x14ac:dyDescent="0.25">
      <c r="A23" s="619"/>
      <c r="B23" s="426" t="s">
        <v>507</v>
      </c>
      <c r="C23" s="369"/>
      <c r="D23" s="419" t="s">
        <v>511</v>
      </c>
      <c r="E23" s="139">
        <f t="shared" si="1"/>
        <v>4</v>
      </c>
      <c r="F23" s="121"/>
      <c r="G23" s="121"/>
      <c r="H23" s="121"/>
      <c r="I23" s="121"/>
      <c r="J23" s="267"/>
      <c r="K23" s="267"/>
      <c r="L23" s="267"/>
      <c r="M23" s="267" t="s">
        <v>258</v>
      </c>
      <c r="N23" s="121"/>
      <c r="O23" s="121"/>
      <c r="P23" s="121"/>
      <c r="Q23" s="121" t="s">
        <v>258</v>
      </c>
      <c r="R23" s="121"/>
      <c r="S23" s="121"/>
      <c r="T23" s="121"/>
      <c r="U23" s="121"/>
      <c r="V23" s="121" t="s">
        <v>258</v>
      </c>
      <c r="W23" s="121"/>
      <c r="X23" s="121"/>
      <c r="Y23" s="121"/>
      <c r="Z23" s="121" t="s">
        <v>258</v>
      </c>
      <c r="AA23" s="121"/>
      <c r="AB23" s="121"/>
      <c r="AC23" s="121"/>
      <c r="AD23" s="121"/>
      <c r="AE23" s="267"/>
      <c r="AF23" s="267"/>
      <c r="AG23" s="121"/>
      <c r="AH23" s="121"/>
      <c r="AI23" s="121"/>
      <c r="AJ23" s="121"/>
      <c r="AK23" s="121"/>
      <c r="AL23" s="120"/>
      <c r="AM23" s="240"/>
      <c r="AN23" s="434"/>
      <c r="AO23" s="434"/>
      <c r="AP23" s="434"/>
      <c r="AQ23" s="120"/>
      <c r="AR23" s="120"/>
      <c r="AS23" s="120"/>
      <c r="AT23" s="120"/>
      <c r="AU23" s="120"/>
      <c r="AV23" s="120"/>
      <c r="AW23" s="120"/>
      <c r="AX23" s="120"/>
      <c r="AY23" s="120"/>
      <c r="AZ23" s="120"/>
      <c r="BA23" s="120"/>
      <c r="BC23" s="124"/>
    </row>
    <row r="24" spans="1:55" ht="15.75" customHeight="1" x14ac:dyDescent="0.25">
      <c r="A24" s="619"/>
      <c r="B24" s="127"/>
      <c r="C24" s="120"/>
      <c r="D24" s="417"/>
      <c r="E24" s="139">
        <f t="shared" si="1"/>
        <v>0</v>
      </c>
      <c r="F24" s="269"/>
      <c r="G24" s="269"/>
      <c r="H24" s="270"/>
      <c r="I24" s="270"/>
      <c r="J24" s="270"/>
      <c r="K24" s="270"/>
      <c r="L24" s="270"/>
      <c r="M24" s="270"/>
      <c r="N24" s="269"/>
      <c r="O24" s="270"/>
      <c r="P24" s="269"/>
      <c r="Q24" s="269"/>
      <c r="R24" s="270"/>
      <c r="S24" s="269"/>
      <c r="T24" s="269"/>
      <c r="U24" s="269"/>
      <c r="V24" s="269"/>
      <c r="W24" s="269"/>
      <c r="X24" s="269"/>
      <c r="Y24" s="269"/>
      <c r="Z24" s="269"/>
      <c r="AA24" s="269"/>
      <c r="AB24" s="269"/>
      <c r="AC24" s="269"/>
      <c r="AD24" s="269"/>
      <c r="AE24" s="125"/>
      <c r="AF24" s="125"/>
      <c r="AG24" s="269"/>
      <c r="AH24" s="269"/>
      <c r="AI24" s="269"/>
      <c r="AJ24" s="269"/>
      <c r="AK24" s="269"/>
      <c r="AL24" s="120"/>
      <c r="AM24" s="240"/>
      <c r="AN24" s="9"/>
      <c r="AO24" s="9"/>
      <c r="AP24" s="9"/>
      <c r="AQ24" s="120"/>
      <c r="AR24" s="120"/>
      <c r="AS24" s="120"/>
      <c r="AT24" s="120"/>
      <c r="AU24" s="120"/>
      <c r="AV24" s="120"/>
      <c r="AW24" s="120"/>
      <c r="AX24" s="120"/>
      <c r="AY24" s="120"/>
      <c r="AZ24" s="120"/>
      <c r="BA24" s="120"/>
      <c r="BC24" s="124"/>
    </row>
    <row r="25" spans="1:55" ht="15.75" customHeight="1" x14ac:dyDescent="0.25">
      <c r="A25" s="619"/>
      <c r="B25" s="127"/>
      <c r="C25" s="369"/>
      <c r="D25" s="417"/>
      <c r="E25" s="139">
        <f t="shared" si="1"/>
        <v>0</v>
      </c>
      <c r="F25" s="269"/>
      <c r="G25" s="269"/>
      <c r="H25" s="270"/>
      <c r="I25" s="270"/>
      <c r="J25" s="270"/>
      <c r="K25" s="270"/>
      <c r="L25" s="270"/>
      <c r="M25" s="270"/>
      <c r="N25" s="269"/>
      <c r="O25" s="270"/>
      <c r="P25" s="269"/>
      <c r="Q25" s="269"/>
      <c r="R25" s="270"/>
      <c r="S25" s="269"/>
      <c r="T25" s="269"/>
      <c r="U25" s="269"/>
      <c r="V25" s="269"/>
      <c r="W25" s="269"/>
      <c r="X25" s="269"/>
      <c r="Y25" s="269"/>
      <c r="Z25" s="269"/>
      <c r="AA25" s="269"/>
      <c r="AB25" s="269"/>
      <c r="AC25" s="269"/>
      <c r="AD25" s="269"/>
      <c r="AE25" s="125"/>
      <c r="AF25" s="125"/>
      <c r="AG25" s="269"/>
      <c r="AH25" s="269"/>
      <c r="AI25" s="269"/>
      <c r="AJ25" s="269"/>
      <c r="AK25" s="269"/>
      <c r="AL25" s="120"/>
      <c r="AM25" s="240"/>
      <c r="AN25" s="9"/>
      <c r="AO25" s="9"/>
      <c r="AP25" s="9"/>
      <c r="AQ25" s="120"/>
      <c r="AR25" s="120"/>
      <c r="AS25" s="120"/>
      <c r="AT25" s="120"/>
      <c r="AU25" s="120"/>
      <c r="AV25" s="120"/>
      <c r="AW25" s="120"/>
      <c r="AX25" s="120"/>
      <c r="AY25" s="120"/>
      <c r="AZ25" s="120"/>
      <c r="BA25" s="120"/>
      <c r="BC25" s="124"/>
    </row>
    <row r="26" spans="1:55" ht="15.75" customHeight="1" x14ac:dyDescent="0.25">
      <c r="A26" s="619"/>
      <c r="B26" s="127"/>
      <c r="C26" s="369"/>
      <c r="D26" s="417"/>
      <c r="E26" s="139">
        <f t="shared" si="1"/>
        <v>0</v>
      </c>
      <c r="F26" s="269"/>
      <c r="G26" s="269"/>
      <c r="H26" s="270"/>
      <c r="I26" s="270"/>
      <c r="J26" s="270"/>
      <c r="K26" s="270"/>
      <c r="L26" s="270"/>
      <c r="M26" s="270"/>
      <c r="N26" s="269"/>
      <c r="O26" s="270"/>
      <c r="P26" s="269"/>
      <c r="Q26" s="269"/>
      <c r="R26" s="270"/>
      <c r="S26" s="269"/>
      <c r="T26" s="269"/>
      <c r="U26" s="269"/>
      <c r="V26" s="269"/>
      <c r="W26" s="269"/>
      <c r="X26" s="269"/>
      <c r="Y26" s="269"/>
      <c r="Z26" s="269"/>
      <c r="AA26" s="269"/>
      <c r="AB26" s="269"/>
      <c r="AC26" s="269"/>
      <c r="AD26" s="269"/>
      <c r="AE26" s="125"/>
      <c r="AF26" s="125"/>
      <c r="AG26" s="269"/>
      <c r="AH26" s="269"/>
      <c r="AI26" s="269"/>
      <c r="AJ26" s="269"/>
      <c r="AK26" s="269"/>
      <c r="AL26" s="120"/>
      <c r="AM26" s="240"/>
      <c r="AN26" s="9"/>
      <c r="AO26" s="9"/>
      <c r="AP26" s="9"/>
      <c r="AQ26" s="120"/>
      <c r="AR26" s="120"/>
      <c r="AS26" s="120"/>
      <c r="AT26" s="120"/>
      <c r="AU26" s="120"/>
      <c r="AV26" s="120"/>
      <c r="AW26" s="120"/>
      <c r="AX26" s="120"/>
      <c r="AY26" s="120"/>
      <c r="AZ26" s="120"/>
      <c r="BA26" s="120"/>
      <c r="BC26" s="124"/>
    </row>
    <row r="27" spans="1:55" ht="15.75" customHeight="1" x14ac:dyDescent="0.25">
      <c r="A27" s="622"/>
      <c r="B27" s="127"/>
      <c r="C27" s="369"/>
      <c r="D27" s="417"/>
      <c r="E27" s="139">
        <f t="shared" si="1"/>
        <v>0</v>
      </c>
      <c r="F27" s="269"/>
      <c r="G27" s="269"/>
      <c r="H27" s="269"/>
      <c r="I27" s="269"/>
      <c r="J27" s="270"/>
      <c r="K27" s="270"/>
      <c r="L27" s="270"/>
      <c r="M27" s="270"/>
      <c r="N27" s="269"/>
      <c r="O27" s="269"/>
      <c r="P27" s="269"/>
      <c r="Q27" s="269"/>
      <c r="R27" s="269"/>
      <c r="S27" s="269"/>
      <c r="T27" s="269"/>
      <c r="U27" s="269"/>
      <c r="V27" s="269"/>
      <c r="W27" s="269"/>
      <c r="X27" s="269"/>
      <c r="Y27" s="269"/>
      <c r="Z27" s="269"/>
      <c r="AA27" s="269"/>
      <c r="AB27" s="269"/>
      <c r="AC27" s="269"/>
      <c r="AD27" s="269"/>
      <c r="AE27" s="125"/>
      <c r="AF27" s="125"/>
      <c r="AG27" s="269"/>
      <c r="AH27" s="269"/>
      <c r="AI27" s="269"/>
      <c r="AJ27" s="269"/>
      <c r="AK27" s="269"/>
      <c r="AL27" s="120"/>
      <c r="AM27" s="240"/>
      <c r="AN27" s="9"/>
      <c r="AO27" s="9"/>
      <c r="AP27" s="9"/>
      <c r="AQ27" s="120"/>
      <c r="AR27" s="120"/>
      <c r="AS27" s="120"/>
      <c r="AT27" s="120"/>
      <c r="AU27" s="120"/>
      <c r="AV27" s="120"/>
      <c r="AW27" s="120"/>
      <c r="AX27" s="120"/>
      <c r="AY27" s="120"/>
      <c r="AZ27" s="120"/>
      <c r="BA27" s="120"/>
      <c r="BC27" s="124"/>
    </row>
    <row r="28" spans="1:55" ht="15.75" customHeight="1" x14ac:dyDescent="0.25">
      <c r="A28" s="620" t="s">
        <v>512</v>
      </c>
      <c r="B28" s="427" t="s">
        <v>513</v>
      </c>
      <c r="C28" s="369"/>
      <c r="D28" s="417" t="s">
        <v>517</v>
      </c>
      <c r="E28" s="139">
        <f t="shared" si="1"/>
        <v>3</v>
      </c>
      <c r="F28" s="422"/>
      <c r="G28" s="422"/>
      <c r="H28" s="422"/>
      <c r="I28" s="422"/>
      <c r="J28" s="423"/>
      <c r="K28" s="423"/>
      <c r="L28" s="423"/>
      <c r="M28" s="423"/>
      <c r="N28" s="422"/>
      <c r="O28" s="422"/>
      <c r="P28" s="422"/>
      <c r="Q28" s="422"/>
      <c r="R28" s="422"/>
      <c r="S28" s="422"/>
      <c r="T28" s="422" t="s">
        <v>258</v>
      </c>
      <c r="U28" s="422" t="s">
        <v>258</v>
      </c>
      <c r="V28" s="422"/>
      <c r="W28" s="422"/>
      <c r="X28" s="422"/>
      <c r="Y28" s="422"/>
      <c r="Z28" s="422" t="s">
        <v>258</v>
      </c>
      <c r="AA28" s="422"/>
      <c r="AB28" s="422"/>
      <c r="AC28" s="422"/>
      <c r="AD28" s="422"/>
      <c r="AE28" s="267"/>
      <c r="AF28" s="267"/>
      <c r="AG28" s="121"/>
      <c r="AH28" s="121"/>
      <c r="AI28" s="121"/>
      <c r="AJ28" s="121"/>
      <c r="AK28" s="121"/>
      <c r="AL28" s="120"/>
      <c r="AM28" s="240"/>
      <c r="AN28" s="434"/>
      <c r="AO28" s="434"/>
      <c r="AP28" s="434"/>
      <c r="AQ28" s="120"/>
      <c r="AR28" s="120"/>
      <c r="AS28" s="120"/>
      <c r="AT28" s="120"/>
      <c r="AU28" s="120"/>
      <c r="AV28" s="120"/>
      <c r="AW28" s="120"/>
      <c r="AX28" s="120"/>
      <c r="AY28" s="120"/>
      <c r="AZ28" s="120"/>
      <c r="BA28" s="120"/>
      <c r="BC28" s="124"/>
    </row>
    <row r="29" spans="1:55" ht="15.75" customHeight="1" x14ac:dyDescent="0.25">
      <c r="A29" s="620"/>
      <c r="B29" s="428" t="s">
        <v>514</v>
      </c>
      <c r="C29" s="369"/>
      <c r="D29" s="417" t="s">
        <v>518</v>
      </c>
      <c r="E29" s="139">
        <f t="shared" si="1"/>
        <v>4</v>
      </c>
      <c r="F29" s="271"/>
      <c r="G29" s="271"/>
      <c r="H29" s="271"/>
      <c r="I29" s="271"/>
      <c r="J29" s="272"/>
      <c r="K29" s="272"/>
      <c r="L29" s="272"/>
      <c r="M29" s="272"/>
      <c r="N29" s="271"/>
      <c r="O29" s="271"/>
      <c r="P29" s="271"/>
      <c r="Q29" s="271"/>
      <c r="R29" s="271"/>
      <c r="S29" s="271"/>
      <c r="T29" s="271"/>
      <c r="U29" s="271"/>
      <c r="V29" s="271"/>
      <c r="W29" s="271"/>
      <c r="X29" s="271" t="s">
        <v>258</v>
      </c>
      <c r="Y29" s="271"/>
      <c r="Z29" s="271"/>
      <c r="AA29" s="271"/>
      <c r="AB29" s="271"/>
      <c r="AC29" s="271"/>
      <c r="AD29" s="271" t="s">
        <v>495</v>
      </c>
      <c r="AE29" s="268"/>
      <c r="AF29" s="268"/>
      <c r="AG29" s="271" t="s">
        <v>258</v>
      </c>
      <c r="AH29" s="271"/>
      <c r="AI29" s="271"/>
      <c r="AJ29" s="271" t="s">
        <v>258</v>
      </c>
      <c r="AK29" s="271"/>
      <c r="AL29" s="435"/>
      <c r="AM29" s="436"/>
      <c r="AN29" s="405"/>
      <c r="AO29" s="405"/>
      <c r="AP29" s="405"/>
      <c r="AQ29" s="435"/>
      <c r="AR29" s="435"/>
      <c r="AS29" s="435"/>
      <c r="AT29" s="435"/>
      <c r="AU29" s="435"/>
      <c r="AV29" s="435"/>
      <c r="AW29" s="435"/>
      <c r="AX29" s="435"/>
      <c r="AY29" s="435"/>
      <c r="AZ29" s="435"/>
      <c r="BA29" s="435"/>
      <c r="BC29" s="124"/>
    </row>
    <row r="30" spans="1:55" ht="30" x14ac:dyDescent="0.25">
      <c r="A30" s="620"/>
      <c r="B30" s="429" t="s">
        <v>544</v>
      </c>
      <c r="C30" s="369"/>
      <c r="D30" s="417" t="s">
        <v>519</v>
      </c>
      <c r="E30" s="139">
        <f t="shared" si="1"/>
        <v>3</v>
      </c>
      <c r="F30" s="269"/>
      <c r="G30" s="269"/>
      <c r="H30" s="269"/>
      <c r="I30" s="269"/>
      <c r="J30" s="270"/>
      <c r="K30" s="270" t="s">
        <v>258</v>
      </c>
      <c r="L30" s="270"/>
      <c r="M30" s="270"/>
      <c r="N30" s="269"/>
      <c r="O30" s="270"/>
      <c r="P30" s="269"/>
      <c r="Q30" s="269"/>
      <c r="R30" s="270"/>
      <c r="S30" s="269"/>
      <c r="T30" s="269"/>
      <c r="U30" s="269"/>
      <c r="V30" s="270"/>
      <c r="W30" s="269"/>
      <c r="X30" s="269"/>
      <c r="Y30" s="269"/>
      <c r="Z30" s="269"/>
      <c r="AA30" s="269"/>
      <c r="AB30" s="270"/>
      <c r="AC30" s="269" t="s">
        <v>258</v>
      </c>
      <c r="AD30" s="269" t="s">
        <v>258</v>
      </c>
      <c r="AE30" s="125"/>
      <c r="AF30" s="125"/>
      <c r="AG30" s="269"/>
      <c r="AH30" s="269"/>
      <c r="AI30" s="269"/>
      <c r="AJ30" s="269"/>
      <c r="AK30" s="269"/>
      <c r="AL30" s="120"/>
      <c r="AM30" s="240"/>
      <c r="AN30" s="434"/>
      <c r="AO30" s="434"/>
      <c r="AP30" s="434"/>
      <c r="AQ30" s="120"/>
      <c r="AR30" s="120"/>
      <c r="AS30" s="120"/>
      <c r="AT30" s="120"/>
      <c r="AU30" s="120"/>
      <c r="AV30" s="120"/>
      <c r="AW30" s="120"/>
      <c r="AX30" s="120"/>
      <c r="AY30" s="120"/>
      <c r="AZ30" s="120"/>
      <c r="BA30" s="120"/>
      <c r="BC30" s="124"/>
    </row>
    <row r="31" spans="1:55" ht="15.75" customHeight="1" x14ac:dyDescent="0.25">
      <c r="A31" s="620"/>
      <c r="B31" s="429" t="s">
        <v>515</v>
      </c>
      <c r="C31" s="369"/>
      <c r="D31" s="419" t="s">
        <v>520</v>
      </c>
      <c r="E31" s="139">
        <f t="shared" si="1"/>
        <v>4</v>
      </c>
      <c r="F31" s="269"/>
      <c r="G31" s="269"/>
      <c r="H31" s="269"/>
      <c r="I31" s="269"/>
      <c r="J31" s="270"/>
      <c r="K31" s="270"/>
      <c r="L31" s="270"/>
      <c r="M31" s="270"/>
      <c r="N31" s="269"/>
      <c r="O31" s="270"/>
      <c r="P31" s="269"/>
      <c r="Q31" s="269"/>
      <c r="R31" s="270"/>
      <c r="S31" s="269"/>
      <c r="T31" s="269" t="s">
        <v>258</v>
      </c>
      <c r="U31" s="269"/>
      <c r="V31" s="270"/>
      <c r="W31" s="269"/>
      <c r="X31" s="269"/>
      <c r="Y31" s="269" t="s">
        <v>258</v>
      </c>
      <c r="Z31" s="269"/>
      <c r="AA31" s="269"/>
      <c r="AB31" s="270"/>
      <c r="AC31" s="269"/>
      <c r="AD31" s="269" t="s">
        <v>258</v>
      </c>
      <c r="AE31" s="125"/>
      <c r="AF31" s="125" t="s">
        <v>258</v>
      </c>
      <c r="AG31" s="269"/>
      <c r="AH31" s="269"/>
      <c r="AI31" s="269"/>
      <c r="AJ31" s="269"/>
      <c r="AK31" s="269"/>
      <c r="AL31" s="120"/>
      <c r="AM31" s="240"/>
      <c r="AN31" s="434"/>
      <c r="AO31" s="434"/>
      <c r="AP31" s="434"/>
      <c r="AQ31" s="120"/>
      <c r="AR31" s="120"/>
      <c r="AS31" s="120"/>
      <c r="AT31" s="120"/>
      <c r="AU31" s="120"/>
      <c r="AV31" s="120"/>
      <c r="AW31" s="120"/>
      <c r="AX31" s="120"/>
      <c r="AY31" s="120"/>
      <c r="AZ31" s="120"/>
      <c r="BA31" s="120"/>
      <c r="BC31" s="124"/>
    </row>
    <row r="32" spans="1:55" ht="15.75" customHeight="1" x14ac:dyDescent="0.25">
      <c r="A32" s="620"/>
      <c r="B32" s="429" t="s">
        <v>516</v>
      </c>
      <c r="C32" s="369"/>
      <c r="D32" s="417" t="s">
        <v>521</v>
      </c>
      <c r="E32" s="139">
        <f t="shared" si="1"/>
        <v>4</v>
      </c>
      <c r="F32" s="424"/>
      <c r="G32" s="424"/>
      <c r="H32" s="424"/>
      <c r="I32" s="424"/>
      <c r="J32" s="424"/>
      <c r="K32" s="424"/>
      <c r="L32" s="424"/>
      <c r="M32" s="424"/>
      <c r="N32" s="424"/>
      <c r="O32" s="424"/>
      <c r="P32" s="424"/>
      <c r="Q32" s="424"/>
      <c r="R32" s="424"/>
      <c r="S32" s="424"/>
      <c r="T32" s="424" t="s">
        <v>258</v>
      </c>
      <c r="U32" s="424"/>
      <c r="V32" s="424"/>
      <c r="W32" s="424"/>
      <c r="X32" s="424"/>
      <c r="Y32" s="424" t="s">
        <v>258</v>
      </c>
      <c r="Z32" s="424"/>
      <c r="AA32" s="424"/>
      <c r="AB32" s="424"/>
      <c r="AC32" s="424" t="s">
        <v>258</v>
      </c>
      <c r="AD32" s="424"/>
      <c r="AE32" s="418"/>
      <c r="AF32" s="418" t="s">
        <v>258</v>
      </c>
      <c r="AG32" s="424"/>
      <c r="AH32" s="424"/>
      <c r="AI32" s="424"/>
      <c r="AJ32" s="424"/>
      <c r="AK32" s="424"/>
      <c r="AL32" s="418"/>
      <c r="AM32" s="437"/>
      <c r="AN32" s="438"/>
      <c r="AO32" s="438"/>
      <c r="AP32" s="438"/>
      <c r="AQ32" s="418"/>
      <c r="AR32" s="418"/>
      <c r="AS32" s="418"/>
      <c r="AT32" s="418"/>
      <c r="AU32" s="418"/>
      <c r="AV32" s="418"/>
      <c r="AW32" s="418"/>
      <c r="AX32" s="418"/>
      <c r="AY32" s="418"/>
      <c r="AZ32" s="418"/>
      <c r="BA32" s="418"/>
      <c r="BC32" s="124"/>
    </row>
    <row r="33" spans="1:55" ht="15.75" customHeight="1" x14ac:dyDescent="0.25">
      <c r="A33" s="620"/>
      <c r="B33" s="126"/>
      <c r="C33" s="120"/>
      <c r="D33" s="418"/>
      <c r="E33" s="139">
        <f t="shared" si="1"/>
        <v>0</v>
      </c>
      <c r="F33" s="269"/>
      <c r="G33" s="269"/>
      <c r="H33" s="269"/>
      <c r="I33" s="269"/>
      <c r="J33" s="270"/>
      <c r="K33" s="270"/>
      <c r="L33" s="270"/>
      <c r="M33" s="270"/>
      <c r="N33" s="269"/>
      <c r="O33" s="270"/>
      <c r="P33" s="269"/>
      <c r="Q33" s="269"/>
      <c r="R33" s="270"/>
      <c r="S33" s="269"/>
      <c r="T33" s="269"/>
      <c r="U33" s="269"/>
      <c r="V33" s="270"/>
      <c r="W33" s="269"/>
      <c r="X33" s="269"/>
      <c r="Y33" s="269"/>
      <c r="Z33" s="269"/>
      <c r="AA33" s="269"/>
      <c r="AB33" s="270"/>
      <c r="AC33" s="269"/>
      <c r="AD33" s="269"/>
      <c r="AE33" s="125"/>
      <c r="AF33" s="125"/>
      <c r="AG33" s="269"/>
      <c r="AH33" s="269"/>
      <c r="AI33" s="269"/>
      <c r="AJ33" s="269"/>
      <c r="AK33" s="269"/>
      <c r="AL33" s="120"/>
      <c r="AM33" s="240"/>
      <c r="AN33" s="9"/>
      <c r="AO33" s="9"/>
      <c r="AP33" s="9"/>
      <c r="AQ33" s="120"/>
      <c r="AR33" s="120"/>
      <c r="AS33" s="120"/>
      <c r="AT33" s="120"/>
      <c r="AU33" s="120"/>
      <c r="AV33" s="120"/>
      <c r="AW33" s="120"/>
      <c r="AX33" s="120"/>
      <c r="AY33" s="120"/>
      <c r="AZ33" s="120"/>
      <c r="BA33" s="120"/>
      <c r="BC33" s="124"/>
    </row>
    <row r="34" spans="1:55" ht="15.75" customHeight="1" x14ac:dyDescent="0.25">
      <c r="A34" s="620"/>
      <c r="B34" s="126"/>
      <c r="C34" s="369"/>
      <c r="D34" s="417"/>
      <c r="E34" s="139">
        <f t="shared" si="1"/>
        <v>0</v>
      </c>
      <c r="F34" s="422"/>
      <c r="G34" s="422"/>
      <c r="H34" s="422"/>
      <c r="I34" s="422"/>
      <c r="J34" s="423"/>
      <c r="K34" s="423"/>
      <c r="L34" s="423"/>
      <c r="M34" s="423"/>
      <c r="N34" s="422"/>
      <c r="O34" s="422"/>
      <c r="P34" s="422"/>
      <c r="Q34" s="422"/>
      <c r="R34" s="422"/>
      <c r="S34" s="422"/>
      <c r="T34" s="422"/>
      <c r="U34" s="422"/>
      <c r="V34" s="422"/>
      <c r="W34" s="422"/>
      <c r="X34" s="422"/>
      <c r="Y34" s="422"/>
      <c r="Z34" s="422"/>
      <c r="AA34" s="422"/>
      <c r="AB34" s="422"/>
      <c r="AC34" s="422"/>
      <c r="AD34" s="422"/>
      <c r="AE34" s="267"/>
      <c r="AF34" s="267"/>
      <c r="AG34" s="422"/>
      <c r="AH34" s="422"/>
      <c r="AI34" s="422"/>
      <c r="AJ34" s="422"/>
      <c r="AK34" s="422"/>
      <c r="AL34" s="120"/>
      <c r="AM34" s="240"/>
      <c r="AN34" s="9"/>
      <c r="AO34" s="9"/>
      <c r="AP34" s="9"/>
      <c r="AQ34" s="120"/>
      <c r="AR34" s="120"/>
      <c r="AS34" s="120"/>
      <c r="AT34" s="120"/>
      <c r="AU34" s="120"/>
      <c r="AV34" s="120"/>
      <c r="AW34" s="120"/>
      <c r="AX34" s="120"/>
      <c r="AY34" s="120"/>
      <c r="AZ34" s="120"/>
      <c r="BA34" s="120"/>
      <c r="BC34" s="124"/>
    </row>
    <row r="35" spans="1:55" ht="15.75" customHeight="1" x14ac:dyDescent="0.25">
      <c r="A35" s="621"/>
      <c r="B35" s="126"/>
      <c r="C35" s="369"/>
      <c r="D35" s="417"/>
      <c r="E35" s="139">
        <f>COUNTA(F35:AK35)</f>
        <v>0</v>
      </c>
      <c r="F35" s="120"/>
      <c r="G35" s="120"/>
      <c r="H35" s="120"/>
      <c r="I35" s="120"/>
      <c r="J35" s="125"/>
      <c r="K35" s="125"/>
      <c r="L35" s="125"/>
      <c r="M35" s="125"/>
      <c r="N35" s="120"/>
      <c r="O35" s="120"/>
      <c r="P35" s="120"/>
      <c r="Q35" s="120"/>
      <c r="R35" s="120"/>
      <c r="S35" s="120"/>
      <c r="T35" s="120"/>
      <c r="U35" s="120"/>
      <c r="V35" s="120"/>
      <c r="W35" s="120"/>
      <c r="X35" s="120"/>
      <c r="Y35" s="120"/>
      <c r="Z35" s="120"/>
      <c r="AA35" s="120"/>
      <c r="AB35" s="120"/>
      <c r="AC35" s="120"/>
      <c r="AD35" s="120"/>
      <c r="AE35" s="125"/>
      <c r="AF35" s="125"/>
      <c r="AG35" s="120"/>
      <c r="AH35" s="120"/>
      <c r="AI35" s="120"/>
      <c r="AJ35" s="120"/>
      <c r="AK35" s="120"/>
      <c r="AL35" s="121"/>
      <c r="AM35" s="241"/>
      <c r="AN35" s="9"/>
      <c r="AO35" s="9"/>
      <c r="AP35" s="9"/>
      <c r="AQ35" s="121"/>
      <c r="AR35" s="121"/>
      <c r="AS35" s="121"/>
      <c r="AT35" s="121"/>
      <c r="AU35" s="121"/>
      <c r="AV35" s="121"/>
      <c r="AW35" s="121"/>
      <c r="AX35" s="121"/>
      <c r="AY35" s="121"/>
      <c r="AZ35" s="121"/>
      <c r="BA35" s="121"/>
      <c r="BC35" s="124"/>
    </row>
    <row r="36" spans="1:55" ht="15.75" customHeight="1" x14ac:dyDescent="0.25">
      <c r="A36" s="619" t="s">
        <v>522</v>
      </c>
      <c r="B36" s="430" t="s">
        <v>523</v>
      </c>
      <c r="C36" s="369"/>
      <c r="D36" s="417" t="s">
        <v>487</v>
      </c>
      <c r="E36" s="139">
        <f>COUNTA(F36:AK36)</f>
        <v>4</v>
      </c>
      <c r="F36" s="120"/>
      <c r="G36" s="120"/>
      <c r="H36" s="120"/>
      <c r="I36" s="120"/>
      <c r="J36" s="125"/>
      <c r="K36" s="125"/>
      <c r="L36" s="125"/>
      <c r="M36" s="125"/>
      <c r="N36" s="120"/>
      <c r="O36" s="120"/>
      <c r="P36" s="120"/>
      <c r="Q36" s="120"/>
      <c r="R36" s="120" t="s">
        <v>258</v>
      </c>
      <c r="S36" s="120" t="s">
        <v>258</v>
      </c>
      <c r="T36" s="120" t="s">
        <v>258</v>
      </c>
      <c r="U36" s="120"/>
      <c r="V36" s="120"/>
      <c r="W36" s="120"/>
      <c r="X36" s="120"/>
      <c r="Y36" s="120" t="s">
        <v>258</v>
      </c>
      <c r="Z36" s="120"/>
      <c r="AA36" s="120"/>
      <c r="AB36" s="120"/>
      <c r="AC36" s="120"/>
      <c r="AD36" s="120"/>
      <c r="AE36" s="125"/>
      <c r="AF36" s="125"/>
      <c r="AG36" s="120"/>
      <c r="AH36" s="120"/>
      <c r="AI36" s="120"/>
      <c r="AJ36" s="120"/>
      <c r="AK36" s="120"/>
      <c r="AL36" s="113"/>
      <c r="AM36" s="243"/>
      <c r="AN36" s="434"/>
      <c r="AO36" s="434"/>
      <c r="AP36" s="434"/>
      <c r="AQ36" s="113"/>
      <c r="AR36" s="113"/>
      <c r="AS36" s="113"/>
      <c r="AT36" s="113"/>
      <c r="AU36" s="113"/>
      <c r="AV36" s="113"/>
      <c r="AW36" s="113"/>
      <c r="AX36" s="113"/>
      <c r="AY36" s="113"/>
      <c r="AZ36" s="113"/>
      <c r="BA36" s="113"/>
      <c r="BC36" s="128"/>
    </row>
    <row r="37" spans="1:55" ht="15.75" customHeight="1" x14ac:dyDescent="0.25">
      <c r="A37" s="619"/>
      <c r="B37" s="127"/>
      <c r="C37" s="120"/>
      <c r="D37" s="417"/>
      <c r="E37" s="139">
        <f t="shared" si="1"/>
        <v>0</v>
      </c>
      <c r="F37" s="269"/>
      <c r="G37" s="269"/>
      <c r="H37" s="269"/>
      <c r="I37" s="269"/>
      <c r="J37" s="270"/>
      <c r="K37" s="270"/>
      <c r="L37" s="270"/>
      <c r="M37" s="270"/>
      <c r="N37" s="269"/>
      <c r="O37" s="269"/>
      <c r="P37" s="269"/>
      <c r="Q37" s="269"/>
      <c r="R37" s="270"/>
      <c r="S37" s="269"/>
      <c r="T37" s="269"/>
      <c r="U37" s="269"/>
      <c r="V37" s="270"/>
      <c r="W37" s="269"/>
      <c r="X37" s="269"/>
      <c r="Y37" s="269"/>
      <c r="Z37" s="269"/>
      <c r="AA37" s="269"/>
      <c r="AB37" s="270"/>
      <c r="AC37" s="269"/>
      <c r="AD37" s="269"/>
      <c r="AE37" s="125"/>
      <c r="AF37" s="125"/>
      <c r="AG37" s="269"/>
      <c r="AH37" s="269"/>
      <c r="AI37" s="269"/>
      <c r="AJ37" s="269"/>
      <c r="AK37" s="269"/>
      <c r="AL37" s="120"/>
      <c r="AM37" s="240"/>
      <c r="AN37" s="9"/>
      <c r="AO37" s="9"/>
      <c r="AP37" s="9"/>
      <c r="AQ37" s="120"/>
      <c r="AR37" s="120"/>
      <c r="AS37" s="120"/>
      <c r="AT37" s="120"/>
      <c r="AU37" s="120"/>
      <c r="AV37" s="120"/>
      <c r="AW37" s="120"/>
      <c r="AX37" s="120"/>
      <c r="AY37" s="120"/>
      <c r="AZ37" s="120"/>
      <c r="BA37" s="120"/>
      <c r="BC37" s="128"/>
    </row>
    <row r="38" spans="1:55" ht="15.75" customHeight="1" x14ac:dyDescent="0.25">
      <c r="A38" s="619"/>
      <c r="B38" s="127"/>
      <c r="C38" s="369"/>
      <c r="D38" s="417"/>
      <c r="E38" s="139">
        <f t="shared" si="1"/>
        <v>0</v>
      </c>
      <c r="F38" s="269"/>
      <c r="G38" s="269"/>
      <c r="H38" s="269"/>
      <c r="I38" s="269"/>
      <c r="J38" s="270"/>
      <c r="K38" s="270"/>
      <c r="L38" s="270"/>
      <c r="M38" s="270"/>
      <c r="N38" s="269"/>
      <c r="O38" s="269"/>
      <c r="P38" s="269"/>
      <c r="Q38" s="269"/>
      <c r="R38" s="270"/>
      <c r="S38" s="269"/>
      <c r="T38" s="269"/>
      <c r="U38" s="269"/>
      <c r="V38" s="270"/>
      <c r="W38" s="269"/>
      <c r="X38" s="269"/>
      <c r="Y38" s="269"/>
      <c r="Z38" s="269"/>
      <c r="AA38" s="269"/>
      <c r="AB38" s="270"/>
      <c r="AC38" s="269"/>
      <c r="AD38" s="269"/>
      <c r="AE38" s="125"/>
      <c r="AF38" s="125"/>
      <c r="AG38" s="269"/>
      <c r="AH38" s="269"/>
      <c r="AI38" s="269"/>
      <c r="AJ38" s="269"/>
      <c r="AK38" s="269"/>
      <c r="AL38" s="120"/>
      <c r="AM38" s="240"/>
      <c r="AN38" s="9"/>
      <c r="AO38" s="9"/>
      <c r="AP38" s="9"/>
      <c r="AQ38" s="120"/>
      <c r="AR38" s="120"/>
      <c r="AS38" s="120"/>
      <c r="AT38" s="120"/>
      <c r="AU38" s="120"/>
      <c r="AV38" s="120"/>
      <c r="AW38" s="120"/>
      <c r="AX38" s="120"/>
      <c r="AY38" s="120"/>
      <c r="AZ38" s="120"/>
      <c r="BA38" s="120"/>
      <c r="BC38" s="128"/>
    </row>
    <row r="39" spans="1:55" ht="15.75" customHeight="1" x14ac:dyDescent="0.25">
      <c r="A39" s="619"/>
      <c r="B39" s="127"/>
      <c r="C39" s="369"/>
      <c r="D39" s="417"/>
      <c r="E39" s="139">
        <f t="shared" si="1"/>
        <v>0</v>
      </c>
      <c r="F39" s="269"/>
      <c r="G39" s="269"/>
      <c r="H39" s="269"/>
      <c r="I39" s="269"/>
      <c r="J39" s="270"/>
      <c r="K39" s="270"/>
      <c r="L39" s="270"/>
      <c r="M39" s="270"/>
      <c r="N39" s="269"/>
      <c r="O39" s="269"/>
      <c r="P39" s="269"/>
      <c r="Q39" s="269"/>
      <c r="R39" s="270"/>
      <c r="S39" s="269"/>
      <c r="T39" s="269"/>
      <c r="U39" s="269"/>
      <c r="V39" s="270"/>
      <c r="W39" s="269"/>
      <c r="X39" s="269"/>
      <c r="Y39" s="269"/>
      <c r="Z39" s="269"/>
      <c r="AA39" s="269"/>
      <c r="AB39" s="270"/>
      <c r="AC39" s="269"/>
      <c r="AD39" s="269"/>
      <c r="AE39" s="125"/>
      <c r="AF39" s="125"/>
      <c r="AG39" s="269"/>
      <c r="AH39" s="269"/>
      <c r="AI39" s="269"/>
      <c r="AJ39" s="269"/>
      <c r="AK39" s="269"/>
      <c r="AL39" s="120"/>
      <c r="AM39" s="240"/>
      <c r="AN39" s="9"/>
      <c r="AO39" s="9"/>
      <c r="AP39" s="9"/>
      <c r="AQ39" s="120"/>
      <c r="AR39" s="120"/>
      <c r="AS39" s="120"/>
      <c r="AT39" s="120"/>
      <c r="AU39" s="120"/>
      <c r="AV39" s="120"/>
      <c r="AW39" s="120"/>
      <c r="AX39" s="120"/>
      <c r="AY39" s="120"/>
      <c r="AZ39" s="120"/>
      <c r="BA39" s="120"/>
      <c r="BC39" s="128"/>
    </row>
    <row r="40" spans="1:55" ht="15.75" customHeight="1" x14ac:dyDescent="0.25">
      <c r="A40" s="619"/>
      <c r="B40" s="127"/>
      <c r="C40" s="369"/>
      <c r="D40" s="419"/>
      <c r="E40" s="139">
        <f t="shared" si="1"/>
        <v>0</v>
      </c>
      <c r="F40" s="269"/>
      <c r="G40" s="269"/>
      <c r="H40" s="269"/>
      <c r="I40" s="269"/>
      <c r="J40" s="270"/>
      <c r="K40" s="270"/>
      <c r="L40" s="270"/>
      <c r="M40" s="270"/>
      <c r="N40" s="269"/>
      <c r="O40" s="269"/>
      <c r="P40" s="269"/>
      <c r="Q40" s="269"/>
      <c r="R40" s="270"/>
      <c r="S40" s="269"/>
      <c r="T40" s="269"/>
      <c r="U40" s="269"/>
      <c r="V40" s="270"/>
      <c r="W40" s="269"/>
      <c r="X40" s="269"/>
      <c r="Y40" s="269"/>
      <c r="Z40" s="269"/>
      <c r="AA40" s="269"/>
      <c r="AB40" s="270"/>
      <c r="AC40" s="269"/>
      <c r="AD40" s="269"/>
      <c r="AE40" s="125"/>
      <c r="AF40" s="125"/>
      <c r="AG40" s="269"/>
      <c r="AH40" s="269"/>
      <c r="AI40" s="269"/>
      <c r="AJ40" s="269"/>
      <c r="AK40" s="269"/>
      <c r="AL40" s="120"/>
      <c r="AM40" s="240"/>
      <c r="AN40" s="9"/>
      <c r="AO40" s="9"/>
      <c r="AP40" s="9"/>
      <c r="AQ40" s="120"/>
      <c r="AR40" s="120"/>
      <c r="AS40" s="120"/>
      <c r="AT40" s="120"/>
      <c r="AU40" s="120"/>
      <c r="AV40" s="120"/>
      <c r="AW40" s="120"/>
      <c r="AX40" s="120"/>
      <c r="AY40" s="120"/>
      <c r="AZ40" s="120"/>
      <c r="BA40" s="120"/>
      <c r="BC40" s="128"/>
    </row>
    <row r="41" spans="1:55" ht="15.75" customHeight="1" x14ac:dyDescent="0.25">
      <c r="A41" s="619"/>
      <c r="B41" s="127"/>
      <c r="C41" s="369"/>
      <c r="D41" s="417"/>
      <c r="E41" s="139">
        <f t="shared" si="1"/>
        <v>0</v>
      </c>
      <c r="F41" s="269"/>
      <c r="G41" s="269"/>
      <c r="H41" s="269"/>
      <c r="I41" s="269"/>
      <c r="J41" s="270"/>
      <c r="K41" s="270"/>
      <c r="L41" s="270"/>
      <c r="M41" s="270"/>
      <c r="N41" s="269"/>
      <c r="O41" s="269"/>
      <c r="P41" s="269"/>
      <c r="Q41" s="269"/>
      <c r="R41" s="270"/>
      <c r="S41" s="269"/>
      <c r="T41" s="269"/>
      <c r="U41" s="269"/>
      <c r="V41" s="270"/>
      <c r="W41" s="269"/>
      <c r="X41" s="269"/>
      <c r="Y41" s="269"/>
      <c r="Z41" s="269"/>
      <c r="AA41" s="269"/>
      <c r="AB41" s="270"/>
      <c r="AC41" s="269"/>
      <c r="AD41" s="269"/>
      <c r="AE41" s="125"/>
      <c r="AF41" s="125"/>
      <c r="AG41" s="269"/>
      <c r="AH41" s="269"/>
      <c r="AI41" s="269"/>
      <c r="AJ41" s="269"/>
      <c r="AK41" s="269"/>
      <c r="AL41" s="120"/>
      <c r="AM41" s="240"/>
      <c r="AN41" s="9"/>
      <c r="AO41" s="9"/>
      <c r="AP41" s="9"/>
      <c r="AQ41" s="120"/>
      <c r="AR41" s="120"/>
      <c r="AS41" s="120"/>
      <c r="AT41" s="120"/>
      <c r="AU41" s="120"/>
      <c r="AV41" s="120"/>
      <c r="AW41" s="120"/>
      <c r="AX41" s="120"/>
      <c r="AY41" s="120"/>
      <c r="AZ41" s="120"/>
      <c r="BA41" s="120"/>
      <c r="BC41" s="128"/>
    </row>
    <row r="42" spans="1:55" ht="15.75" customHeight="1" x14ac:dyDescent="0.25">
      <c r="A42" s="619"/>
      <c r="B42" s="127"/>
      <c r="C42" s="369"/>
      <c r="D42" s="417"/>
      <c r="E42" s="139">
        <f t="shared" si="1"/>
        <v>0</v>
      </c>
      <c r="F42" s="269"/>
      <c r="G42" s="269"/>
      <c r="H42" s="269"/>
      <c r="I42" s="269"/>
      <c r="J42" s="270"/>
      <c r="K42" s="270"/>
      <c r="L42" s="270"/>
      <c r="M42" s="270"/>
      <c r="N42" s="269"/>
      <c r="O42" s="269"/>
      <c r="P42" s="269"/>
      <c r="Q42" s="269"/>
      <c r="R42" s="269"/>
      <c r="S42" s="269"/>
      <c r="T42" s="269"/>
      <c r="U42" s="269"/>
      <c r="V42" s="269"/>
      <c r="W42" s="269"/>
      <c r="X42" s="269"/>
      <c r="Y42" s="269"/>
      <c r="Z42" s="269"/>
      <c r="AA42" s="269"/>
      <c r="AB42" s="269"/>
      <c r="AC42" s="269"/>
      <c r="AD42" s="269"/>
      <c r="AE42" s="125"/>
      <c r="AF42" s="125"/>
      <c r="AG42" s="269"/>
      <c r="AH42" s="269"/>
      <c r="AI42" s="269"/>
      <c r="AJ42" s="269"/>
      <c r="AK42" s="269"/>
      <c r="AL42" s="120"/>
      <c r="AM42" s="240"/>
      <c r="AN42" s="9"/>
      <c r="AO42" s="9"/>
      <c r="AP42" s="9"/>
      <c r="AQ42" s="120"/>
      <c r="AR42" s="120"/>
      <c r="AS42" s="120"/>
      <c r="AT42" s="120"/>
      <c r="AU42" s="120"/>
      <c r="AV42" s="120"/>
      <c r="AW42" s="120"/>
      <c r="AX42" s="120"/>
      <c r="AY42" s="120"/>
      <c r="AZ42" s="120"/>
      <c r="BA42" s="120"/>
      <c r="BC42" s="128"/>
    </row>
    <row r="43" spans="1:55" ht="15.75" customHeight="1" x14ac:dyDescent="0.25">
      <c r="A43" s="622"/>
      <c r="B43" s="127"/>
      <c r="C43" s="369"/>
      <c r="D43" s="417"/>
      <c r="E43" s="139">
        <f t="shared" si="1"/>
        <v>0</v>
      </c>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267"/>
      <c r="AF43" s="267"/>
      <c r="AG43" s="423"/>
      <c r="AH43" s="423"/>
      <c r="AI43" s="423"/>
      <c r="AJ43" s="423"/>
      <c r="AK43" s="423"/>
      <c r="AL43" s="120"/>
      <c r="AM43" s="240"/>
      <c r="AN43" s="9"/>
      <c r="AO43" s="9"/>
      <c r="AP43" s="9"/>
      <c r="AQ43" s="120"/>
      <c r="AR43" s="120"/>
      <c r="AS43" s="120"/>
      <c r="AT43" s="120"/>
      <c r="AU43" s="120"/>
      <c r="AV43" s="120"/>
      <c r="AW43" s="120"/>
      <c r="AX43" s="120"/>
      <c r="AY43" s="120"/>
      <c r="AZ43" s="120"/>
      <c r="BA43" s="120"/>
      <c r="BC43" s="128"/>
    </row>
    <row r="44" spans="1:55" ht="15.75" customHeight="1" x14ac:dyDescent="0.25">
      <c r="A44" s="620" t="s">
        <v>525</v>
      </c>
      <c r="B44" s="427" t="s">
        <v>526</v>
      </c>
      <c r="C44" s="120"/>
      <c r="D44" s="420" t="s">
        <v>528</v>
      </c>
      <c r="E44" s="139">
        <f t="shared" si="1"/>
        <v>4</v>
      </c>
      <c r="F44" s="423"/>
      <c r="G44" s="423"/>
      <c r="H44" s="423"/>
      <c r="I44" s="423"/>
      <c r="J44" s="423"/>
      <c r="K44" s="423"/>
      <c r="L44" s="423" t="s">
        <v>258</v>
      </c>
      <c r="M44" s="423"/>
      <c r="N44" s="423"/>
      <c r="O44" s="423"/>
      <c r="P44" s="423"/>
      <c r="Q44" s="423"/>
      <c r="R44" s="423"/>
      <c r="S44" s="423"/>
      <c r="T44" s="423"/>
      <c r="U44" s="423" t="s">
        <v>258</v>
      </c>
      <c r="V44" s="423"/>
      <c r="W44" s="423"/>
      <c r="X44" s="423" t="s">
        <v>258</v>
      </c>
      <c r="Y44" s="423"/>
      <c r="Z44" s="423"/>
      <c r="AA44" s="423"/>
      <c r="AB44" s="423"/>
      <c r="AC44" s="423"/>
      <c r="AD44" s="423"/>
      <c r="AE44" s="267"/>
      <c r="AF44" s="267"/>
      <c r="AG44" s="423"/>
      <c r="AH44" s="423"/>
      <c r="AI44" s="423"/>
      <c r="AJ44" s="423"/>
      <c r="AK44" s="423" t="s">
        <v>258</v>
      </c>
      <c r="AL44" s="267"/>
      <c r="AM44" s="439"/>
      <c r="AN44" s="440"/>
      <c r="AO44" s="440"/>
      <c r="AP44" s="440"/>
      <c r="AQ44" s="267"/>
      <c r="AR44" s="267"/>
      <c r="AS44" s="267"/>
      <c r="AT44" s="267"/>
      <c r="AU44" s="267"/>
      <c r="AV44" s="267"/>
      <c r="AW44" s="267"/>
      <c r="AX44" s="267"/>
      <c r="AY44" s="267"/>
      <c r="AZ44" s="267"/>
      <c r="BA44" s="267"/>
      <c r="BC44" s="128"/>
    </row>
    <row r="45" spans="1:55" ht="15.75" customHeight="1" x14ac:dyDescent="0.25">
      <c r="A45" s="620"/>
      <c r="B45" s="431" t="s">
        <v>527</v>
      </c>
      <c r="C45" s="369"/>
      <c r="D45" s="419" t="s">
        <v>529</v>
      </c>
      <c r="E45" s="139">
        <f t="shared" si="1"/>
        <v>4</v>
      </c>
      <c r="F45" s="422"/>
      <c r="G45" s="422" t="s">
        <v>258</v>
      </c>
      <c r="H45" s="422"/>
      <c r="I45" s="422"/>
      <c r="J45" s="423"/>
      <c r="K45" s="423" t="s">
        <v>258</v>
      </c>
      <c r="L45" s="423"/>
      <c r="M45" s="423" t="s">
        <v>258</v>
      </c>
      <c r="N45" s="422"/>
      <c r="O45" s="422"/>
      <c r="P45" s="422"/>
      <c r="Q45" s="422"/>
      <c r="R45" s="422"/>
      <c r="S45" s="422"/>
      <c r="T45" s="422"/>
      <c r="U45" s="422"/>
      <c r="V45" s="422"/>
      <c r="W45" s="422"/>
      <c r="X45" s="422" t="s">
        <v>258</v>
      </c>
      <c r="Y45" s="422"/>
      <c r="Z45" s="422"/>
      <c r="AA45" s="422"/>
      <c r="AB45" s="422"/>
      <c r="AC45" s="422"/>
      <c r="AD45" s="422"/>
      <c r="AE45" s="267"/>
      <c r="AF45" s="267"/>
      <c r="AG45" s="422"/>
      <c r="AH45" s="422"/>
      <c r="AI45" s="422"/>
      <c r="AJ45" s="422"/>
      <c r="AK45" s="422"/>
      <c r="AL45" s="120"/>
      <c r="AM45" s="240"/>
      <c r="AN45" s="434"/>
      <c r="AO45" s="434"/>
      <c r="AP45" s="434"/>
      <c r="AQ45" s="120"/>
      <c r="AR45" s="120"/>
      <c r="AS45" s="120"/>
      <c r="AT45" s="120"/>
      <c r="AU45" s="120"/>
      <c r="AV45" s="120"/>
      <c r="AW45" s="120"/>
      <c r="AX45" s="120"/>
      <c r="AY45" s="120"/>
      <c r="AZ45" s="120"/>
      <c r="BA45" s="120"/>
      <c r="BC45" s="128"/>
    </row>
    <row r="46" spans="1:55" ht="15.75" customHeight="1" x14ac:dyDescent="0.25">
      <c r="A46" s="620"/>
      <c r="B46" s="126"/>
      <c r="C46" s="369"/>
      <c r="D46" s="417"/>
      <c r="E46" s="139">
        <f t="shared" si="1"/>
        <v>0</v>
      </c>
      <c r="F46" s="269"/>
      <c r="G46" s="269"/>
      <c r="H46" s="269"/>
      <c r="I46" s="269"/>
      <c r="J46" s="270"/>
      <c r="K46" s="270"/>
      <c r="L46" s="270"/>
      <c r="M46" s="270"/>
      <c r="N46" s="269"/>
      <c r="O46" s="270"/>
      <c r="P46" s="269"/>
      <c r="Q46" s="269"/>
      <c r="R46" s="269"/>
      <c r="S46" s="269"/>
      <c r="T46" s="269"/>
      <c r="U46" s="269"/>
      <c r="V46" s="270"/>
      <c r="W46" s="269"/>
      <c r="X46" s="269"/>
      <c r="Y46" s="269"/>
      <c r="Z46" s="269"/>
      <c r="AA46" s="269"/>
      <c r="AB46" s="269"/>
      <c r="AC46" s="269"/>
      <c r="AD46" s="269"/>
      <c r="AE46" s="125"/>
      <c r="AF46" s="125"/>
      <c r="AG46" s="269"/>
      <c r="AH46" s="269"/>
      <c r="AI46" s="269"/>
      <c r="AJ46" s="269"/>
      <c r="AK46" s="269"/>
      <c r="AL46" s="120"/>
      <c r="AM46" s="240"/>
      <c r="AN46" s="9"/>
      <c r="AO46" s="9"/>
      <c r="AP46" s="9"/>
      <c r="AQ46" s="120"/>
      <c r="AR46" s="120"/>
      <c r="AS46" s="120"/>
      <c r="AT46" s="120"/>
      <c r="AU46" s="120"/>
      <c r="AV46" s="120"/>
      <c r="AW46" s="120"/>
      <c r="AX46" s="120"/>
      <c r="AY46" s="120"/>
      <c r="AZ46" s="120"/>
      <c r="BA46" s="120"/>
      <c r="BC46" s="128"/>
    </row>
    <row r="47" spans="1:55" ht="15.75" customHeight="1" x14ac:dyDescent="0.25">
      <c r="A47" s="620"/>
      <c r="B47" s="126"/>
      <c r="C47" s="120"/>
      <c r="D47" s="418"/>
      <c r="E47" s="139">
        <f t="shared" si="1"/>
        <v>0</v>
      </c>
      <c r="F47" s="269"/>
      <c r="G47" s="269"/>
      <c r="H47" s="269"/>
      <c r="I47" s="269"/>
      <c r="J47" s="270"/>
      <c r="K47" s="270"/>
      <c r="L47" s="270"/>
      <c r="M47" s="270"/>
      <c r="N47" s="269"/>
      <c r="O47" s="270"/>
      <c r="P47" s="269"/>
      <c r="Q47" s="269"/>
      <c r="R47" s="269"/>
      <c r="S47" s="269"/>
      <c r="T47" s="269"/>
      <c r="U47" s="269"/>
      <c r="V47" s="270"/>
      <c r="W47" s="269"/>
      <c r="X47" s="269"/>
      <c r="Y47" s="269"/>
      <c r="Z47" s="269"/>
      <c r="AA47" s="269"/>
      <c r="AB47" s="269"/>
      <c r="AC47" s="269"/>
      <c r="AD47" s="269"/>
      <c r="AE47" s="125"/>
      <c r="AF47" s="125"/>
      <c r="AG47" s="269"/>
      <c r="AH47" s="269"/>
      <c r="AI47" s="269"/>
      <c r="AJ47" s="269"/>
      <c r="AK47" s="269"/>
      <c r="AL47" s="120"/>
      <c r="AM47" s="240"/>
      <c r="AN47" s="9"/>
      <c r="AO47" s="9"/>
      <c r="AP47" s="9"/>
      <c r="AQ47" s="120"/>
      <c r="AR47" s="120"/>
      <c r="AS47" s="120"/>
      <c r="AT47" s="120"/>
      <c r="AU47" s="120"/>
      <c r="AV47" s="120"/>
      <c r="AW47" s="120"/>
      <c r="AX47" s="120"/>
      <c r="AY47" s="120"/>
      <c r="AZ47" s="120"/>
      <c r="BA47" s="120"/>
      <c r="BC47" s="128"/>
    </row>
    <row r="48" spans="1:55" ht="15.75" customHeight="1" x14ac:dyDescent="0.25">
      <c r="A48" s="620"/>
      <c r="B48" s="126"/>
      <c r="C48" s="369"/>
      <c r="D48" s="418"/>
      <c r="E48" s="139">
        <f t="shared" si="1"/>
        <v>0</v>
      </c>
      <c r="F48" s="269"/>
      <c r="G48" s="269"/>
      <c r="H48" s="269"/>
      <c r="I48" s="269"/>
      <c r="J48" s="270"/>
      <c r="K48" s="270"/>
      <c r="L48" s="270"/>
      <c r="M48" s="270"/>
      <c r="N48" s="269"/>
      <c r="O48" s="270"/>
      <c r="P48" s="269"/>
      <c r="Q48" s="269"/>
      <c r="R48" s="269"/>
      <c r="S48" s="269"/>
      <c r="T48" s="269"/>
      <c r="U48" s="269"/>
      <c r="V48" s="270"/>
      <c r="W48" s="269"/>
      <c r="X48" s="269"/>
      <c r="Y48" s="269"/>
      <c r="Z48" s="269"/>
      <c r="AA48" s="269"/>
      <c r="AB48" s="269"/>
      <c r="AC48" s="269"/>
      <c r="AD48" s="269"/>
      <c r="AE48" s="125"/>
      <c r="AF48" s="125"/>
      <c r="AG48" s="269"/>
      <c r="AH48" s="269"/>
      <c r="AI48" s="269"/>
      <c r="AJ48" s="269"/>
      <c r="AK48" s="269"/>
      <c r="AL48" s="120"/>
      <c r="AM48" s="240"/>
      <c r="AN48" s="9"/>
      <c r="AO48" s="9"/>
      <c r="AP48" s="9"/>
      <c r="AQ48" s="120"/>
      <c r="AR48" s="120"/>
      <c r="AS48" s="120"/>
      <c r="AT48" s="120"/>
      <c r="AU48" s="120"/>
      <c r="AV48" s="120"/>
      <c r="AW48" s="120"/>
      <c r="AX48" s="120"/>
      <c r="AY48" s="120"/>
      <c r="AZ48" s="120"/>
      <c r="BA48" s="120"/>
      <c r="BC48" s="128"/>
    </row>
    <row r="49" spans="1:55" ht="15.75" customHeight="1" x14ac:dyDescent="0.25">
      <c r="A49" s="620"/>
      <c r="B49" s="126"/>
      <c r="C49" s="369"/>
      <c r="D49" s="417"/>
      <c r="E49" s="139">
        <f t="shared" si="1"/>
        <v>0</v>
      </c>
      <c r="F49" s="269"/>
      <c r="G49" s="269"/>
      <c r="H49" s="269"/>
      <c r="I49" s="269"/>
      <c r="J49" s="270"/>
      <c r="K49" s="270"/>
      <c r="L49" s="270"/>
      <c r="M49" s="270"/>
      <c r="N49" s="269"/>
      <c r="O49" s="270"/>
      <c r="P49" s="269"/>
      <c r="Q49" s="269"/>
      <c r="R49" s="269"/>
      <c r="S49" s="269"/>
      <c r="T49" s="269"/>
      <c r="U49" s="269"/>
      <c r="V49" s="270"/>
      <c r="W49" s="269"/>
      <c r="X49" s="269"/>
      <c r="Y49" s="269"/>
      <c r="Z49" s="269"/>
      <c r="AA49" s="269"/>
      <c r="AB49" s="269"/>
      <c r="AC49" s="269"/>
      <c r="AD49" s="269"/>
      <c r="AE49" s="125"/>
      <c r="AF49" s="125"/>
      <c r="AG49" s="269"/>
      <c r="AH49" s="269"/>
      <c r="AI49" s="269"/>
      <c r="AJ49" s="269"/>
      <c r="AK49" s="269"/>
      <c r="AL49" s="120"/>
      <c r="AM49" s="240"/>
      <c r="AN49" s="9"/>
      <c r="AO49" s="9"/>
      <c r="AP49" s="9"/>
      <c r="AQ49" s="120"/>
      <c r="AR49" s="120"/>
      <c r="AS49" s="120"/>
      <c r="AT49" s="120"/>
      <c r="AU49" s="120"/>
      <c r="AV49" s="120"/>
      <c r="AW49" s="120"/>
      <c r="AX49" s="120"/>
      <c r="AY49" s="120"/>
      <c r="AZ49" s="120"/>
      <c r="BA49" s="120"/>
      <c r="BC49" s="128"/>
    </row>
    <row r="50" spans="1:55" ht="15.75" customHeight="1" x14ac:dyDescent="0.25">
      <c r="A50" s="620"/>
      <c r="B50" s="126"/>
      <c r="C50" s="369"/>
      <c r="D50" s="417"/>
      <c r="E50" s="139">
        <f t="shared" si="1"/>
        <v>0</v>
      </c>
      <c r="F50" s="269"/>
      <c r="G50" s="269"/>
      <c r="H50" s="269"/>
      <c r="I50" s="269"/>
      <c r="J50" s="270"/>
      <c r="K50" s="270"/>
      <c r="L50" s="270"/>
      <c r="M50" s="270"/>
      <c r="N50" s="269"/>
      <c r="O50" s="269"/>
      <c r="P50" s="269"/>
      <c r="Q50" s="269"/>
      <c r="R50" s="269"/>
      <c r="S50" s="269"/>
      <c r="T50" s="269"/>
      <c r="U50" s="269"/>
      <c r="V50" s="269"/>
      <c r="W50" s="269"/>
      <c r="X50" s="269"/>
      <c r="Y50" s="269"/>
      <c r="Z50" s="269"/>
      <c r="AA50" s="269"/>
      <c r="AB50" s="269"/>
      <c r="AC50" s="269"/>
      <c r="AD50" s="269"/>
      <c r="AE50" s="125"/>
      <c r="AF50" s="125"/>
      <c r="AG50" s="269"/>
      <c r="AH50" s="269"/>
      <c r="AI50" s="269"/>
      <c r="AJ50" s="269"/>
      <c r="AK50" s="269"/>
      <c r="AL50" s="120"/>
      <c r="AM50" s="240"/>
      <c r="AN50" s="9"/>
      <c r="AO50" s="9"/>
      <c r="AP50" s="9"/>
      <c r="AQ50" s="120"/>
      <c r="AR50" s="120"/>
      <c r="AS50" s="120"/>
      <c r="AT50" s="120"/>
      <c r="AU50" s="120"/>
      <c r="AV50" s="120"/>
      <c r="AW50" s="120"/>
      <c r="AX50" s="120"/>
      <c r="AY50" s="120"/>
      <c r="AZ50" s="120"/>
      <c r="BA50" s="120"/>
      <c r="BC50" s="128"/>
    </row>
    <row r="51" spans="1:55" ht="15.75" customHeight="1" x14ac:dyDescent="0.25">
      <c r="A51" s="621"/>
      <c r="B51" s="126"/>
      <c r="C51" s="369"/>
      <c r="D51" s="417"/>
      <c r="E51" s="139">
        <f t="shared" si="1"/>
        <v>0</v>
      </c>
      <c r="F51" s="269"/>
      <c r="G51" s="269"/>
      <c r="H51" s="269"/>
      <c r="I51" s="269"/>
      <c r="J51" s="270"/>
      <c r="K51" s="270"/>
      <c r="L51" s="270"/>
      <c r="M51" s="270"/>
      <c r="N51" s="269"/>
      <c r="O51" s="270"/>
      <c r="P51" s="269"/>
      <c r="Q51" s="269"/>
      <c r="R51" s="269"/>
      <c r="S51" s="423"/>
      <c r="T51" s="423"/>
      <c r="U51" s="423"/>
      <c r="V51" s="423"/>
      <c r="W51" s="423"/>
      <c r="X51" s="423"/>
      <c r="Y51" s="423"/>
      <c r="Z51" s="423"/>
      <c r="AA51" s="423"/>
      <c r="AB51" s="423"/>
      <c r="AC51" s="423"/>
      <c r="AD51" s="423"/>
      <c r="AE51" s="267"/>
      <c r="AF51" s="267"/>
      <c r="AG51" s="423"/>
      <c r="AH51" s="423"/>
      <c r="AI51" s="423"/>
      <c r="AJ51" s="423"/>
      <c r="AK51" s="423"/>
      <c r="AL51" s="120"/>
      <c r="AM51" s="240"/>
      <c r="AN51" s="9"/>
      <c r="AO51" s="9"/>
      <c r="AP51" s="9"/>
      <c r="AQ51" s="120"/>
      <c r="AR51" s="120"/>
      <c r="AS51" s="120"/>
      <c r="AT51" s="120"/>
      <c r="AU51" s="120"/>
      <c r="AV51" s="120"/>
      <c r="AW51" s="120"/>
      <c r="AX51" s="120"/>
      <c r="AY51" s="120"/>
      <c r="AZ51" s="120"/>
      <c r="BA51" s="120"/>
      <c r="BC51" s="128"/>
    </row>
    <row r="52" spans="1:55" ht="15.75" customHeight="1" x14ac:dyDescent="0.25">
      <c r="A52" s="619" t="s">
        <v>530</v>
      </c>
      <c r="B52" s="426" t="s">
        <v>531</v>
      </c>
      <c r="C52" s="120"/>
      <c r="D52" s="417" t="s">
        <v>534</v>
      </c>
      <c r="E52" s="139">
        <f t="shared" si="1"/>
        <v>4</v>
      </c>
      <c r="F52" s="269" t="s">
        <v>258</v>
      </c>
      <c r="G52" s="269"/>
      <c r="H52" s="269" t="s">
        <v>258</v>
      </c>
      <c r="I52" s="269"/>
      <c r="J52" s="270"/>
      <c r="K52" s="270"/>
      <c r="L52" s="270" t="s">
        <v>258</v>
      </c>
      <c r="M52" s="270"/>
      <c r="N52" s="269"/>
      <c r="O52" s="270"/>
      <c r="P52" s="269"/>
      <c r="Q52" s="269"/>
      <c r="R52" s="269"/>
      <c r="S52" s="423" t="s">
        <v>258</v>
      </c>
      <c r="T52" s="423"/>
      <c r="U52" s="423"/>
      <c r="V52" s="423"/>
      <c r="W52" s="423"/>
      <c r="X52" s="423"/>
      <c r="Y52" s="423"/>
      <c r="Z52" s="423"/>
      <c r="AA52" s="423"/>
      <c r="AB52" s="423"/>
      <c r="AC52" s="423"/>
      <c r="AD52" s="423"/>
      <c r="AE52" s="267"/>
      <c r="AF52" s="267"/>
      <c r="AG52" s="423"/>
      <c r="AH52" s="423"/>
      <c r="AI52" s="423"/>
      <c r="AJ52" s="423"/>
      <c r="AK52" s="423"/>
      <c r="AL52" s="267"/>
      <c r="AM52" s="439"/>
      <c r="AN52" s="440"/>
      <c r="AO52" s="440"/>
      <c r="AP52" s="440"/>
      <c r="AQ52" s="267"/>
      <c r="AR52" s="267"/>
      <c r="AS52" s="267"/>
      <c r="AT52" s="267"/>
      <c r="AU52" s="267"/>
      <c r="AV52" s="267"/>
      <c r="AW52" s="267"/>
      <c r="AX52" s="267"/>
      <c r="AY52" s="267"/>
      <c r="AZ52" s="267"/>
      <c r="BA52" s="267"/>
      <c r="BC52" s="128"/>
    </row>
    <row r="53" spans="1:55" ht="15.75" customHeight="1" x14ac:dyDescent="0.25">
      <c r="A53" s="619"/>
      <c r="B53" s="426" t="s">
        <v>532</v>
      </c>
      <c r="C53" s="369"/>
      <c r="D53" s="417" t="s">
        <v>533</v>
      </c>
      <c r="E53" s="139">
        <f t="shared" si="1"/>
        <v>4</v>
      </c>
      <c r="F53" s="269"/>
      <c r="G53" s="269"/>
      <c r="H53" s="269" t="s">
        <v>258</v>
      </c>
      <c r="I53" s="269"/>
      <c r="J53" s="270"/>
      <c r="K53" s="270"/>
      <c r="L53" s="270"/>
      <c r="M53" s="270"/>
      <c r="N53" s="269"/>
      <c r="O53" s="270"/>
      <c r="P53" s="269"/>
      <c r="Q53" s="269"/>
      <c r="R53" s="269"/>
      <c r="S53" s="423" t="s">
        <v>258</v>
      </c>
      <c r="T53" s="423"/>
      <c r="U53" s="423"/>
      <c r="V53" s="423"/>
      <c r="W53" s="423"/>
      <c r="X53" s="423"/>
      <c r="Y53" s="423"/>
      <c r="Z53" s="423"/>
      <c r="AA53" s="423"/>
      <c r="AB53" s="423"/>
      <c r="AC53" s="423"/>
      <c r="AD53" s="423" t="s">
        <v>258</v>
      </c>
      <c r="AE53" s="267"/>
      <c r="AF53" s="267"/>
      <c r="AG53" s="423"/>
      <c r="AH53" s="423" t="s">
        <v>258</v>
      </c>
      <c r="AI53" s="423"/>
      <c r="AJ53" s="423"/>
      <c r="AK53" s="423"/>
      <c r="AL53" s="267"/>
      <c r="AM53" s="439"/>
      <c r="AN53" s="440"/>
      <c r="AO53" s="440"/>
      <c r="AP53" s="440"/>
      <c r="AQ53" s="267"/>
      <c r="AR53" s="267"/>
      <c r="AS53" s="267"/>
      <c r="AT53" s="267"/>
      <c r="AU53" s="267"/>
      <c r="AV53" s="267"/>
      <c r="AW53" s="267"/>
      <c r="AX53" s="267"/>
      <c r="AY53" s="267"/>
      <c r="AZ53" s="267"/>
      <c r="BA53" s="267"/>
      <c r="BC53" s="128"/>
    </row>
    <row r="54" spans="1:55" ht="15.75" customHeight="1" x14ac:dyDescent="0.25">
      <c r="A54" s="619"/>
      <c r="B54" s="127"/>
      <c r="C54" s="369"/>
      <c r="D54" s="417"/>
      <c r="E54" s="139">
        <f t="shared" si="1"/>
        <v>0</v>
      </c>
      <c r="F54" s="269"/>
      <c r="G54" s="270"/>
      <c r="H54" s="270"/>
      <c r="I54" s="270"/>
      <c r="J54" s="270"/>
      <c r="K54" s="270"/>
      <c r="L54" s="270"/>
      <c r="M54" s="270"/>
      <c r="N54" s="269"/>
      <c r="O54" s="270"/>
      <c r="P54" s="269"/>
      <c r="Q54" s="269"/>
      <c r="R54" s="270"/>
      <c r="S54" s="269"/>
      <c r="T54" s="269"/>
      <c r="U54" s="269"/>
      <c r="V54" s="270"/>
      <c r="W54" s="269"/>
      <c r="X54" s="269"/>
      <c r="Y54" s="269"/>
      <c r="Z54" s="269"/>
      <c r="AA54" s="269"/>
      <c r="AB54" s="269"/>
      <c r="AC54" s="269"/>
      <c r="AD54" s="269"/>
      <c r="AE54" s="125"/>
      <c r="AF54" s="125"/>
      <c r="AG54" s="269"/>
      <c r="AH54" s="269"/>
      <c r="AI54" s="269"/>
      <c r="AJ54" s="269"/>
      <c r="AK54" s="269"/>
      <c r="AL54" s="120"/>
      <c r="AM54" s="240"/>
      <c r="AN54" s="9"/>
      <c r="AO54" s="9"/>
      <c r="AP54" s="9"/>
      <c r="AQ54" s="120"/>
      <c r="AR54" s="120"/>
      <c r="AS54" s="120"/>
      <c r="AT54" s="120"/>
      <c r="AU54" s="120"/>
      <c r="AV54" s="120"/>
      <c r="AW54" s="120"/>
      <c r="AX54" s="120"/>
      <c r="AY54" s="120"/>
      <c r="AZ54" s="120"/>
      <c r="BA54" s="120"/>
      <c r="BC54" s="128"/>
    </row>
    <row r="55" spans="1:55" ht="15.75" customHeight="1" x14ac:dyDescent="0.25">
      <c r="A55" s="619"/>
      <c r="B55" s="127"/>
      <c r="C55" s="120"/>
      <c r="D55" s="417"/>
      <c r="E55" s="139">
        <f t="shared" si="1"/>
        <v>0</v>
      </c>
      <c r="F55" s="269"/>
      <c r="G55" s="270"/>
      <c r="H55" s="270"/>
      <c r="I55" s="270"/>
      <c r="J55" s="270"/>
      <c r="K55" s="270"/>
      <c r="L55" s="270"/>
      <c r="M55" s="270"/>
      <c r="N55" s="269"/>
      <c r="O55" s="270"/>
      <c r="P55" s="269"/>
      <c r="Q55" s="269"/>
      <c r="R55" s="270"/>
      <c r="S55" s="269"/>
      <c r="T55" s="269"/>
      <c r="U55" s="269"/>
      <c r="V55" s="270"/>
      <c r="W55" s="269"/>
      <c r="X55" s="269"/>
      <c r="Y55" s="269"/>
      <c r="Z55" s="269"/>
      <c r="AA55" s="269"/>
      <c r="AB55" s="269"/>
      <c r="AC55" s="269"/>
      <c r="AD55" s="269"/>
      <c r="AE55" s="125"/>
      <c r="AF55" s="125"/>
      <c r="AG55" s="269"/>
      <c r="AH55" s="269"/>
      <c r="AI55" s="269"/>
      <c r="AJ55" s="269"/>
      <c r="AK55" s="269"/>
      <c r="AL55" s="120"/>
      <c r="AM55" s="240"/>
      <c r="AN55" s="9"/>
      <c r="AO55" s="9"/>
      <c r="AP55" s="9"/>
      <c r="AQ55" s="120"/>
      <c r="AR55" s="120"/>
      <c r="AS55" s="120"/>
      <c r="AT55" s="120"/>
      <c r="AU55" s="120"/>
      <c r="AV55" s="120"/>
      <c r="AW55" s="120"/>
      <c r="AX55" s="120"/>
      <c r="AY55" s="120"/>
      <c r="AZ55" s="120"/>
      <c r="BA55" s="120"/>
      <c r="BC55" s="128"/>
    </row>
    <row r="56" spans="1:55" ht="15.75" customHeight="1" x14ac:dyDescent="0.25">
      <c r="A56" s="619"/>
      <c r="B56" s="127"/>
      <c r="C56" s="369"/>
      <c r="D56" s="418"/>
      <c r="E56" s="139">
        <f t="shared" si="1"/>
        <v>0</v>
      </c>
      <c r="F56" s="269"/>
      <c r="G56" s="270"/>
      <c r="H56" s="270"/>
      <c r="I56" s="270"/>
      <c r="J56" s="270"/>
      <c r="K56" s="270"/>
      <c r="L56" s="270"/>
      <c r="M56" s="270"/>
      <c r="N56" s="269"/>
      <c r="O56" s="270"/>
      <c r="P56" s="269"/>
      <c r="Q56" s="269"/>
      <c r="R56" s="270"/>
      <c r="S56" s="269"/>
      <c r="T56" s="269"/>
      <c r="U56" s="269"/>
      <c r="V56" s="270"/>
      <c r="W56" s="269"/>
      <c r="X56" s="269"/>
      <c r="Y56" s="269"/>
      <c r="Z56" s="269"/>
      <c r="AA56" s="269"/>
      <c r="AB56" s="269"/>
      <c r="AC56" s="269"/>
      <c r="AD56" s="269"/>
      <c r="AE56" s="125"/>
      <c r="AF56" s="125"/>
      <c r="AG56" s="269"/>
      <c r="AH56" s="269"/>
      <c r="AI56" s="269"/>
      <c r="AJ56" s="269"/>
      <c r="AK56" s="269"/>
      <c r="AL56" s="120"/>
      <c r="AM56" s="240"/>
      <c r="AN56" s="9"/>
      <c r="AO56" s="9"/>
      <c r="AP56" s="9"/>
      <c r="AQ56" s="120"/>
      <c r="AR56" s="120"/>
      <c r="AS56" s="120"/>
      <c r="AT56" s="120"/>
      <c r="AU56" s="120"/>
      <c r="AV56" s="120"/>
      <c r="AW56" s="120"/>
      <c r="AX56" s="120"/>
      <c r="AY56" s="120"/>
      <c r="AZ56" s="120"/>
      <c r="BA56" s="120"/>
      <c r="BC56" s="128"/>
    </row>
    <row r="57" spans="1:55" ht="15.75" customHeight="1" x14ac:dyDescent="0.25">
      <c r="A57" s="619"/>
      <c r="B57" s="127"/>
      <c r="C57" s="369"/>
      <c r="D57" s="417"/>
      <c r="E57" s="139">
        <f t="shared" si="1"/>
        <v>0</v>
      </c>
      <c r="F57" s="269"/>
      <c r="G57" s="270"/>
      <c r="H57" s="270"/>
      <c r="I57" s="270"/>
      <c r="J57" s="270"/>
      <c r="K57" s="270"/>
      <c r="L57" s="270"/>
      <c r="M57" s="270"/>
      <c r="N57" s="269"/>
      <c r="O57" s="270"/>
      <c r="P57" s="269"/>
      <c r="Q57" s="269"/>
      <c r="R57" s="270"/>
      <c r="S57" s="269"/>
      <c r="T57" s="269"/>
      <c r="U57" s="269"/>
      <c r="V57" s="270"/>
      <c r="W57" s="269"/>
      <c r="X57" s="269"/>
      <c r="Y57" s="269"/>
      <c r="Z57" s="269"/>
      <c r="AA57" s="269"/>
      <c r="AB57" s="269"/>
      <c r="AC57" s="269"/>
      <c r="AD57" s="269"/>
      <c r="AE57" s="125"/>
      <c r="AF57" s="125"/>
      <c r="AG57" s="269"/>
      <c r="AH57" s="269"/>
      <c r="AI57" s="269"/>
      <c r="AJ57" s="269"/>
      <c r="AK57" s="269"/>
      <c r="AL57" s="120"/>
      <c r="AM57" s="240"/>
      <c r="AN57" s="9"/>
      <c r="AO57" s="9"/>
      <c r="AP57" s="9"/>
      <c r="AQ57" s="120"/>
      <c r="AR57" s="120"/>
      <c r="AS57" s="120"/>
      <c r="AT57" s="120"/>
      <c r="AU57" s="120"/>
      <c r="AV57" s="120"/>
      <c r="AW57" s="120"/>
      <c r="AX57" s="120"/>
      <c r="AY57" s="120"/>
      <c r="AZ57" s="120"/>
      <c r="BA57" s="120"/>
      <c r="BC57" s="128"/>
    </row>
    <row r="58" spans="1:55" ht="15.75" customHeight="1" x14ac:dyDescent="0.25">
      <c r="A58" s="619"/>
      <c r="B58" s="127"/>
      <c r="C58" s="369"/>
      <c r="D58" s="417"/>
      <c r="E58" s="139">
        <f t="shared" si="1"/>
        <v>0</v>
      </c>
      <c r="F58" s="269"/>
      <c r="G58" s="269"/>
      <c r="H58" s="269"/>
      <c r="I58" s="269"/>
      <c r="J58" s="270"/>
      <c r="K58" s="270"/>
      <c r="L58" s="270"/>
      <c r="M58" s="270"/>
      <c r="N58" s="269"/>
      <c r="O58" s="269"/>
      <c r="P58" s="269"/>
      <c r="Q58" s="269"/>
      <c r="R58" s="269"/>
      <c r="S58" s="269"/>
      <c r="T58" s="269"/>
      <c r="U58" s="269"/>
      <c r="V58" s="269"/>
      <c r="W58" s="269"/>
      <c r="X58" s="269"/>
      <c r="Y58" s="269"/>
      <c r="Z58" s="269"/>
      <c r="AA58" s="269"/>
      <c r="AB58" s="269"/>
      <c r="AC58" s="269"/>
      <c r="AD58" s="269"/>
      <c r="AE58" s="125"/>
      <c r="AF58" s="125"/>
      <c r="AG58" s="269"/>
      <c r="AH58" s="269"/>
      <c r="AI58" s="269"/>
      <c r="AJ58" s="269"/>
      <c r="AK58" s="269"/>
      <c r="AL58" s="120"/>
      <c r="AM58" s="240"/>
      <c r="AN58" s="9"/>
      <c r="AO58" s="9"/>
      <c r="AP58" s="9"/>
      <c r="AQ58" s="120"/>
      <c r="AR58" s="120"/>
      <c r="AS58" s="120"/>
      <c r="AT58" s="120"/>
      <c r="AU58" s="120"/>
      <c r="AV58" s="120"/>
      <c r="AW58" s="120"/>
      <c r="AX58" s="120"/>
      <c r="AY58" s="120"/>
      <c r="AZ58" s="120"/>
      <c r="BA58" s="120"/>
      <c r="BC58" s="128"/>
    </row>
    <row r="59" spans="1:55" ht="15.75" customHeight="1" x14ac:dyDescent="0.25">
      <c r="A59" s="622"/>
      <c r="B59" s="127"/>
      <c r="C59" s="369"/>
      <c r="D59" s="417"/>
      <c r="E59" s="139">
        <f t="shared" si="1"/>
        <v>0</v>
      </c>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5"/>
      <c r="AJ59" s="425"/>
      <c r="AK59" s="425"/>
      <c r="AL59" s="120"/>
      <c r="AM59" s="240"/>
      <c r="AN59" s="9"/>
      <c r="AO59" s="9"/>
      <c r="AP59" s="9"/>
      <c r="AQ59" s="120"/>
      <c r="AR59" s="120"/>
      <c r="AS59" s="120"/>
      <c r="AT59" s="120"/>
      <c r="AU59" s="120"/>
      <c r="AV59" s="120"/>
      <c r="AW59" s="120"/>
      <c r="AX59" s="120"/>
      <c r="AY59" s="120"/>
      <c r="AZ59" s="120"/>
      <c r="BA59" s="120"/>
      <c r="BC59" s="130"/>
    </row>
    <row r="60" spans="1:55" ht="15.75" customHeight="1" x14ac:dyDescent="0.25">
      <c r="A60" s="620" t="s">
        <v>68</v>
      </c>
      <c r="B60" s="427" t="s">
        <v>535</v>
      </c>
      <c r="C60" s="370"/>
      <c r="D60" s="417" t="s">
        <v>536</v>
      </c>
      <c r="E60" s="139">
        <f t="shared" si="1"/>
        <v>4</v>
      </c>
      <c r="F60" s="425"/>
      <c r="G60" s="425"/>
      <c r="H60" s="425"/>
      <c r="I60" s="425"/>
      <c r="J60" s="425"/>
      <c r="K60" s="425"/>
      <c r="L60" s="425"/>
      <c r="M60" s="425"/>
      <c r="N60" s="425"/>
      <c r="O60" s="425"/>
      <c r="P60" s="425"/>
      <c r="Q60" s="425"/>
      <c r="R60" s="425"/>
      <c r="S60" s="425"/>
      <c r="T60" s="425"/>
      <c r="U60" s="425" t="s">
        <v>258</v>
      </c>
      <c r="V60" s="425"/>
      <c r="W60" s="425"/>
      <c r="X60" s="425" t="s">
        <v>258</v>
      </c>
      <c r="Y60" s="425"/>
      <c r="Z60" s="425"/>
      <c r="AA60" s="425"/>
      <c r="AB60" s="425"/>
      <c r="AC60" s="425"/>
      <c r="AD60" s="425"/>
      <c r="AE60" s="425" t="s">
        <v>258</v>
      </c>
      <c r="AF60" s="425"/>
      <c r="AG60" s="425" t="s">
        <v>258</v>
      </c>
      <c r="AH60" s="425"/>
      <c r="AI60" s="425"/>
      <c r="AJ60" s="425"/>
      <c r="AK60" s="425"/>
      <c r="AL60" s="425"/>
      <c r="AM60" s="441"/>
      <c r="AN60" s="438"/>
      <c r="AO60" s="438"/>
      <c r="AP60" s="438"/>
      <c r="AQ60" s="425"/>
      <c r="AR60" s="425"/>
      <c r="AS60" s="425"/>
      <c r="AT60" s="425"/>
      <c r="AU60" s="425"/>
      <c r="AV60" s="425"/>
      <c r="AW60" s="425"/>
      <c r="AX60" s="425"/>
      <c r="AY60" s="425"/>
      <c r="AZ60" s="425"/>
      <c r="BA60" s="425"/>
      <c r="BC60" s="130"/>
    </row>
    <row r="61" spans="1:55" ht="15.75" customHeight="1" x14ac:dyDescent="0.25">
      <c r="A61" s="620"/>
      <c r="B61" s="126"/>
      <c r="C61" s="120"/>
      <c r="D61" s="418"/>
      <c r="E61" s="139">
        <f t="shared" si="1"/>
        <v>0</v>
      </c>
      <c r="F61" s="271"/>
      <c r="G61" s="271"/>
      <c r="H61" s="271"/>
      <c r="I61" s="271"/>
      <c r="J61" s="272"/>
      <c r="K61" s="272"/>
      <c r="L61" s="272"/>
      <c r="M61" s="272"/>
      <c r="N61" s="271"/>
      <c r="O61" s="271"/>
      <c r="P61" s="271"/>
      <c r="Q61" s="271"/>
      <c r="R61" s="271"/>
      <c r="S61" s="271"/>
      <c r="T61" s="271"/>
      <c r="U61" s="271"/>
      <c r="V61" s="271"/>
      <c r="W61" s="271"/>
      <c r="X61" s="271"/>
      <c r="Y61" s="271"/>
      <c r="Z61" s="271"/>
      <c r="AA61" s="271"/>
      <c r="AB61" s="271"/>
      <c r="AC61" s="271"/>
      <c r="AD61" s="271"/>
      <c r="AE61" s="268"/>
      <c r="AF61" s="268"/>
      <c r="AG61" s="271"/>
      <c r="AH61" s="271"/>
      <c r="AI61" s="271"/>
      <c r="AJ61" s="271"/>
      <c r="AK61" s="271"/>
      <c r="AL61" s="131"/>
      <c r="AM61" s="242"/>
      <c r="AN61" s="9"/>
      <c r="AO61" s="9"/>
      <c r="AP61" s="9"/>
      <c r="AQ61" s="131"/>
      <c r="AR61" s="131"/>
      <c r="AS61" s="131"/>
      <c r="AT61" s="131"/>
      <c r="AU61" s="131"/>
      <c r="AV61" s="131"/>
      <c r="AW61" s="131"/>
      <c r="AX61" s="131"/>
      <c r="AY61" s="131"/>
      <c r="AZ61" s="131"/>
      <c r="BA61" s="131"/>
      <c r="BC61" s="130"/>
    </row>
    <row r="62" spans="1:55" ht="15.75" customHeight="1" x14ac:dyDescent="0.25">
      <c r="A62" s="620"/>
      <c r="B62" s="126"/>
      <c r="C62" s="120"/>
      <c r="D62" s="417"/>
      <c r="E62" s="139">
        <f t="shared" si="1"/>
        <v>0</v>
      </c>
      <c r="F62" s="271"/>
      <c r="G62" s="271"/>
      <c r="H62" s="271"/>
      <c r="I62" s="271"/>
      <c r="J62" s="272"/>
      <c r="K62" s="272"/>
      <c r="L62" s="272"/>
      <c r="M62" s="272"/>
      <c r="N62" s="271"/>
      <c r="O62" s="271"/>
      <c r="P62" s="271"/>
      <c r="Q62" s="271"/>
      <c r="R62" s="271"/>
      <c r="S62" s="271"/>
      <c r="T62" s="271"/>
      <c r="U62" s="271"/>
      <c r="V62" s="271"/>
      <c r="W62" s="271"/>
      <c r="X62" s="271"/>
      <c r="Y62" s="271"/>
      <c r="Z62" s="271"/>
      <c r="AA62" s="271"/>
      <c r="AB62" s="271"/>
      <c r="AC62" s="271"/>
      <c r="AD62" s="271"/>
      <c r="AE62" s="268"/>
      <c r="AF62" s="268"/>
      <c r="AG62" s="271"/>
      <c r="AH62" s="271"/>
      <c r="AI62" s="271"/>
      <c r="AJ62" s="271"/>
      <c r="AK62" s="271"/>
      <c r="AL62" s="131"/>
      <c r="AM62" s="242"/>
      <c r="AN62" s="9"/>
      <c r="AO62" s="9"/>
      <c r="AP62" s="9"/>
      <c r="AQ62" s="131"/>
      <c r="AR62" s="131"/>
      <c r="AS62" s="131"/>
      <c r="AT62" s="131"/>
      <c r="AU62" s="131"/>
      <c r="AV62" s="131"/>
      <c r="AW62" s="131"/>
      <c r="AX62" s="131"/>
      <c r="AY62" s="131"/>
      <c r="AZ62" s="131"/>
      <c r="BA62" s="131"/>
      <c r="BC62" s="130"/>
    </row>
    <row r="63" spans="1:55" ht="15.75" customHeight="1" x14ac:dyDescent="0.25">
      <c r="A63" s="620"/>
      <c r="B63" s="126"/>
      <c r="C63" s="120"/>
      <c r="D63" s="418"/>
      <c r="E63" s="139">
        <f t="shared" si="1"/>
        <v>0</v>
      </c>
      <c r="F63" s="271"/>
      <c r="G63" s="271"/>
      <c r="H63" s="271"/>
      <c r="I63" s="271"/>
      <c r="J63" s="272"/>
      <c r="K63" s="272"/>
      <c r="L63" s="272"/>
      <c r="M63" s="272"/>
      <c r="N63" s="271"/>
      <c r="O63" s="271"/>
      <c r="P63" s="271"/>
      <c r="Q63" s="271"/>
      <c r="R63" s="271"/>
      <c r="S63" s="271"/>
      <c r="T63" s="271"/>
      <c r="U63" s="271"/>
      <c r="V63" s="271"/>
      <c r="W63" s="271"/>
      <c r="X63" s="271"/>
      <c r="Y63" s="271"/>
      <c r="Z63" s="271"/>
      <c r="AA63" s="271"/>
      <c r="AB63" s="271"/>
      <c r="AC63" s="271"/>
      <c r="AD63" s="271"/>
      <c r="AE63" s="268"/>
      <c r="AF63" s="268"/>
      <c r="AG63" s="271"/>
      <c r="AH63" s="271"/>
      <c r="AI63" s="271"/>
      <c r="AJ63" s="271"/>
      <c r="AK63" s="271"/>
      <c r="AL63" s="131"/>
      <c r="AM63" s="242"/>
      <c r="AN63" s="9"/>
      <c r="AO63" s="9"/>
      <c r="AP63" s="9"/>
      <c r="AQ63" s="131"/>
      <c r="AR63" s="131"/>
      <c r="AS63" s="131"/>
      <c r="AT63" s="131"/>
      <c r="AU63" s="131"/>
      <c r="AV63" s="131"/>
      <c r="AW63" s="131"/>
      <c r="AX63" s="131"/>
      <c r="AY63" s="131"/>
      <c r="AZ63" s="131"/>
      <c r="BA63" s="131"/>
      <c r="BC63" s="130"/>
    </row>
    <row r="64" spans="1:55" ht="15.75" customHeight="1" x14ac:dyDescent="0.25">
      <c r="A64" s="620"/>
      <c r="B64" s="126"/>
      <c r="C64" s="369"/>
      <c r="D64" s="418"/>
      <c r="E64" s="139">
        <f t="shared" si="1"/>
        <v>0</v>
      </c>
      <c r="F64" s="271"/>
      <c r="G64" s="271"/>
      <c r="H64" s="271"/>
      <c r="I64" s="271"/>
      <c r="J64" s="272"/>
      <c r="K64" s="272"/>
      <c r="L64" s="272"/>
      <c r="M64" s="272"/>
      <c r="N64" s="271"/>
      <c r="O64" s="271"/>
      <c r="P64" s="271"/>
      <c r="Q64" s="271"/>
      <c r="R64" s="271"/>
      <c r="S64" s="271"/>
      <c r="T64" s="271"/>
      <c r="U64" s="271"/>
      <c r="V64" s="271"/>
      <c r="W64" s="271"/>
      <c r="X64" s="271"/>
      <c r="Y64" s="271"/>
      <c r="Z64" s="271"/>
      <c r="AA64" s="271"/>
      <c r="AB64" s="271"/>
      <c r="AC64" s="271"/>
      <c r="AD64" s="271"/>
      <c r="AE64" s="268"/>
      <c r="AF64" s="268"/>
      <c r="AG64" s="271"/>
      <c r="AH64" s="271"/>
      <c r="AI64" s="271"/>
      <c r="AJ64" s="271"/>
      <c r="AK64" s="271"/>
      <c r="AL64" s="131"/>
      <c r="AM64" s="242"/>
      <c r="AN64" s="9"/>
      <c r="AO64" s="9"/>
      <c r="AP64" s="9"/>
      <c r="AQ64" s="131"/>
      <c r="AR64" s="131"/>
      <c r="AS64" s="131"/>
      <c r="AT64" s="131"/>
      <c r="AU64" s="131"/>
      <c r="AV64" s="131"/>
      <c r="AW64" s="131"/>
      <c r="AX64" s="131"/>
      <c r="AY64" s="131"/>
      <c r="AZ64" s="131"/>
      <c r="BA64" s="131"/>
      <c r="BC64" s="130"/>
    </row>
    <row r="65" spans="1:55" ht="15.75" customHeight="1" x14ac:dyDescent="0.25">
      <c r="A65" s="620"/>
      <c r="B65" s="126"/>
      <c r="C65" s="369"/>
      <c r="D65" s="417"/>
      <c r="E65" s="139">
        <f t="shared" si="1"/>
        <v>0</v>
      </c>
      <c r="F65" s="271"/>
      <c r="G65" s="271"/>
      <c r="H65" s="271"/>
      <c r="I65" s="271"/>
      <c r="J65" s="272"/>
      <c r="K65" s="272"/>
      <c r="L65" s="272"/>
      <c r="M65" s="272"/>
      <c r="N65" s="271"/>
      <c r="O65" s="271"/>
      <c r="P65" s="271"/>
      <c r="Q65" s="271"/>
      <c r="R65" s="271"/>
      <c r="S65" s="271"/>
      <c r="T65" s="271"/>
      <c r="U65" s="271"/>
      <c r="V65" s="271"/>
      <c r="W65" s="271"/>
      <c r="X65" s="271"/>
      <c r="Y65" s="271"/>
      <c r="Z65" s="271"/>
      <c r="AA65" s="271"/>
      <c r="AB65" s="271"/>
      <c r="AC65" s="271"/>
      <c r="AD65" s="271"/>
      <c r="AE65" s="268"/>
      <c r="AF65" s="268"/>
      <c r="AG65" s="271"/>
      <c r="AH65" s="271"/>
      <c r="AI65" s="271"/>
      <c r="AJ65" s="271"/>
      <c r="AK65" s="271"/>
      <c r="AL65" s="131"/>
      <c r="AM65" s="242"/>
      <c r="AN65" s="9"/>
      <c r="AO65" s="9"/>
      <c r="AP65" s="9"/>
      <c r="AQ65" s="131"/>
      <c r="AR65" s="131"/>
      <c r="AS65" s="131"/>
      <c r="AT65" s="131"/>
      <c r="AU65" s="131"/>
      <c r="AV65" s="131"/>
      <c r="AW65" s="131"/>
      <c r="AX65" s="131"/>
      <c r="AY65" s="131"/>
      <c r="AZ65" s="131"/>
      <c r="BA65" s="131"/>
      <c r="BC65" s="130"/>
    </row>
    <row r="66" spans="1:55" ht="15.75" customHeight="1" x14ac:dyDescent="0.25">
      <c r="A66" s="620"/>
      <c r="B66" s="126"/>
      <c r="C66" s="369"/>
      <c r="D66" s="417"/>
      <c r="E66" s="139">
        <f t="shared" si="1"/>
        <v>0</v>
      </c>
      <c r="F66" s="269"/>
      <c r="G66" s="269"/>
      <c r="H66" s="269"/>
      <c r="I66" s="269"/>
      <c r="J66" s="270"/>
      <c r="K66" s="270"/>
      <c r="L66" s="270"/>
      <c r="M66" s="270"/>
      <c r="N66" s="269"/>
      <c r="O66" s="269"/>
      <c r="P66" s="269"/>
      <c r="Q66" s="269"/>
      <c r="R66" s="269"/>
      <c r="S66" s="269"/>
      <c r="T66" s="269"/>
      <c r="U66" s="269"/>
      <c r="V66" s="269"/>
      <c r="W66" s="269"/>
      <c r="X66" s="269"/>
      <c r="Y66" s="269"/>
      <c r="Z66" s="269"/>
      <c r="AA66" s="269"/>
      <c r="AB66" s="269"/>
      <c r="AC66" s="269"/>
      <c r="AD66" s="269"/>
      <c r="AE66" s="125"/>
      <c r="AF66" s="125"/>
      <c r="AG66" s="269"/>
      <c r="AH66" s="269"/>
      <c r="AI66" s="269"/>
      <c r="AJ66" s="269"/>
      <c r="AK66" s="269"/>
      <c r="AL66" s="131"/>
      <c r="AM66" s="242"/>
      <c r="AN66" s="9"/>
      <c r="AO66" s="9"/>
      <c r="AP66" s="9"/>
      <c r="AQ66" s="131"/>
      <c r="AR66" s="131"/>
      <c r="AS66" s="131"/>
      <c r="AT66" s="131"/>
      <c r="AU66" s="131"/>
      <c r="AV66" s="131"/>
      <c r="AW66" s="131"/>
      <c r="AX66" s="131"/>
      <c r="AY66" s="131"/>
      <c r="AZ66" s="131"/>
      <c r="BA66" s="131"/>
      <c r="BC66" s="130"/>
    </row>
    <row r="67" spans="1:55" ht="15.75" customHeight="1" x14ac:dyDescent="0.25">
      <c r="A67" s="621"/>
      <c r="B67" s="126"/>
      <c r="C67" s="120"/>
      <c r="D67" s="417"/>
      <c r="E67" s="139">
        <f t="shared" si="1"/>
        <v>0</v>
      </c>
      <c r="F67" s="271"/>
      <c r="G67" s="271"/>
      <c r="H67" s="271"/>
      <c r="I67" s="271"/>
      <c r="J67" s="272"/>
      <c r="K67" s="272"/>
      <c r="L67" s="272"/>
      <c r="M67" s="272"/>
      <c r="N67" s="271"/>
      <c r="O67" s="271"/>
      <c r="P67" s="271"/>
      <c r="Q67" s="271"/>
      <c r="R67" s="271"/>
      <c r="S67" s="271"/>
      <c r="T67" s="271"/>
      <c r="U67" s="271"/>
      <c r="V67" s="271"/>
      <c r="W67" s="271"/>
      <c r="X67" s="271"/>
      <c r="Y67" s="271"/>
      <c r="Z67" s="271"/>
      <c r="AA67" s="271"/>
      <c r="AB67" s="271"/>
      <c r="AC67" s="271"/>
      <c r="AD67" s="271"/>
      <c r="AE67" s="268"/>
      <c r="AF67" s="268"/>
      <c r="AG67" s="271"/>
      <c r="AH67" s="271"/>
      <c r="AI67" s="271"/>
      <c r="AJ67" s="271"/>
      <c r="AK67" s="271"/>
      <c r="AL67" s="120"/>
      <c r="AM67" s="240"/>
      <c r="AN67" s="9"/>
      <c r="AO67" s="9"/>
      <c r="AP67" s="9"/>
      <c r="AQ67" s="120"/>
      <c r="AR67" s="120"/>
      <c r="AS67" s="120"/>
      <c r="AT67" s="120"/>
      <c r="AU67" s="120"/>
      <c r="AV67" s="120"/>
      <c r="AW67" s="120"/>
      <c r="AX67" s="120"/>
      <c r="AY67" s="120"/>
      <c r="AZ67" s="120"/>
      <c r="BA67" s="120"/>
      <c r="BC67" s="130"/>
    </row>
    <row r="68" spans="1:55" ht="30" x14ac:dyDescent="0.25">
      <c r="A68" s="626" t="s">
        <v>537</v>
      </c>
      <c r="B68" s="433" t="s">
        <v>538</v>
      </c>
      <c r="C68" s="120"/>
      <c r="D68" s="417" t="s">
        <v>539</v>
      </c>
      <c r="E68" s="139">
        <f t="shared" si="1"/>
        <v>4</v>
      </c>
      <c r="F68" s="422"/>
      <c r="G68" s="422"/>
      <c r="H68" s="422"/>
      <c r="I68" s="422"/>
      <c r="J68" s="423"/>
      <c r="K68" s="423"/>
      <c r="L68" s="423"/>
      <c r="M68" s="423"/>
      <c r="N68" s="422" t="s">
        <v>258</v>
      </c>
      <c r="O68" s="422"/>
      <c r="P68" s="422"/>
      <c r="Q68" s="422"/>
      <c r="R68" s="422"/>
      <c r="S68" s="422"/>
      <c r="T68" s="422"/>
      <c r="U68" s="422"/>
      <c r="V68" s="422" t="s">
        <v>258</v>
      </c>
      <c r="W68" s="422" t="s">
        <v>258</v>
      </c>
      <c r="X68" s="422"/>
      <c r="Y68" s="422"/>
      <c r="Z68" s="422"/>
      <c r="AA68" s="422"/>
      <c r="AB68" s="422"/>
      <c r="AC68" s="422"/>
      <c r="AD68" s="422"/>
      <c r="AE68" s="267"/>
      <c r="AF68" s="267"/>
      <c r="AG68" s="422"/>
      <c r="AH68" s="422"/>
      <c r="AI68" s="422" t="s">
        <v>258</v>
      </c>
      <c r="AJ68" s="422"/>
      <c r="AK68" s="422"/>
      <c r="AL68" s="131"/>
      <c r="AM68" s="242"/>
      <c r="AN68" s="434"/>
      <c r="AO68" s="434"/>
      <c r="AP68" s="434"/>
      <c r="AQ68" s="131"/>
      <c r="AR68" s="131"/>
      <c r="AS68" s="131"/>
      <c r="AT68" s="131"/>
      <c r="AU68" s="131"/>
      <c r="AV68" s="131"/>
      <c r="AW68" s="131"/>
      <c r="AX68" s="131"/>
      <c r="AY68" s="131"/>
      <c r="AZ68" s="131"/>
      <c r="BA68" s="131"/>
      <c r="BC68" s="130"/>
    </row>
    <row r="69" spans="1:55" ht="15.75" customHeight="1" x14ac:dyDescent="0.25">
      <c r="A69" s="627"/>
      <c r="B69" s="111"/>
      <c r="C69" s="120"/>
      <c r="D69" s="418"/>
      <c r="E69" s="139">
        <f t="shared" ref="E69:E117" si="2">COUNTA(F69:AK69)</f>
        <v>0</v>
      </c>
      <c r="F69" s="269"/>
      <c r="G69" s="269"/>
      <c r="H69" s="269"/>
      <c r="I69" s="269"/>
      <c r="J69" s="270"/>
      <c r="K69" s="270"/>
      <c r="L69" s="270"/>
      <c r="M69" s="270"/>
      <c r="N69" s="269"/>
      <c r="O69" s="269"/>
      <c r="P69" s="269"/>
      <c r="Q69" s="269"/>
      <c r="R69" s="269"/>
      <c r="S69" s="269"/>
      <c r="T69" s="269"/>
      <c r="U69" s="269"/>
      <c r="V69" s="269"/>
      <c r="W69" s="269"/>
      <c r="X69" s="269"/>
      <c r="Y69" s="269"/>
      <c r="Z69" s="269"/>
      <c r="AA69" s="269"/>
      <c r="AB69" s="269"/>
      <c r="AC69" s="269"/>
      <c r="AD69" s="269"/>
      <c r="AE69" s="125"/>
      <c r="AF69" s="125"/>
      <c r="AG69" s="269"/>
      <c r="AH69" s="269"/>
      <c r="AI69" s="269"/>
      <c r="AJ69" s="269"/>
      <c r="AK69" s="269"/>
      <c r="AL69" s="131"/>
      <c r="AM69" s="242"/>
      <c r="AN69" s="9"/>
      <c r="AO69" s="9"/>
      <c r="AP69" s="9"/>
      <c r="AQ69" s="131"/>
      <c r="AR69" s="131"/>
      <c r="AS69" s="131"/>
      <c r="AT69" s="131"/>
      <c r="AU69" s="131"/>
      <c r="AV69" s="131"/>
      <c r="AW69" s="131"/>
      <c r="AX69" s="131"/>
      <c r="AY69" s="131"/>
      <c r="AZ69" s="131"/>
      <c r="BA69" s="131"/>
      <c r="BC69" s="130"/>
    </row>
    <row r="70" spans="1:55" ht="15.75" customHeight="1" x14ac:dyDescent="0.25">
      <c r="A70" s="627"/>
      <c r="B70" s="111"/>
      <c r="C70" s="120"/>
      <c r="D70" s="418"/>
      <c r="E70" s="139">
        <f t="shared" si="2"/>
        <v>0</v>
      </c>
      <c r="F70" s="271"/>
      <c r="G70" s="271"/>
      <c r="H70" s="271"/>
      <c r="I70" s="271"/>
      <c r="J70" s="272"/>
      <c r="K70" s="272"/>
      <c r="L70" s="272"/>
      <c r="M70" s="272"/>
      <c r="N70" s="271"/>
      <c r="O70" s="271"/>
      <c r="P70" s="271"/>
      <c r="Q70" s="271"/>
      <c r="R70" s="271"/>
      <c r="S70" s="271"/>
      <c r="T70" s="271"/>
      <c r="U70" s="271"/>
      <c r="V70" s="271"/>
      <c r="W70" s="271"/>
      <c r="X70" s="271"/>
      <c r="Y70" s="271"/>
      <c r="Z70" s="271"/>
      <c r="AA70" s="271"/>
      <c r="AB70" s="271"/>
      <c r="AC70" s="271"/>
      <c r="AD70" s="271"/>
      <c r="AE70" s="268"/>
      <c r="AF70" s="268"/>
      <c r="AG70" s="271"/>
      <c r="AH70" s="271"/>
      <c r="AI70" s="271"/>
      <c r="AJ70" s="271"/>
      <c r="AK70" s="271"/>
      <c r="AL70" s="131"/>
      <c r="AM70" s="242"/>
      <c r="AN70" s="9"/>
      <c r="AO70" s="9"/>
      <c r="AP70" s="9"/>
      <c r="AQ70" s="131"/>
      <c r="AR70" s="131"/>
      <c r="AS70" s="131"/>
      <c r="AT70" s="131"/>
      <c r="AU70" s="131"/>
      <c r="AV70" s="131"/>
      <c r="AW70" s="131"/>
      <c r="AX70" s="131"/>
      <c r="AY70" s="131"/>
      <c r="AZ70" s="131"/>
      <c r="BA70" s="131"/>
      <c r="BC70" s="130"/>
    </row>
    <row r="71" spans="1:55" ht="15.75" customHeight="1" x14ac:dyDescent="0.25">
      <c r="A71" s="627"/>
      <c r="B71" s="111"/>
      <c r="C71" s="120"/>
      <c r="D71" s="418"/>
      <c r="E71" s="139">
        <f t="shared" si="2"/>
        <v>0</v>
      </c>
      <c r="F71" s="271"/>
      <c r="G71" s="271"/>
      <c r="H71" s="271"/>
      <c r="I71" s="271"/>
      <c r="J71" s="272"/>
      <c r="K71" s="272"/>
      <c r="L71" s="272"/>
      <c r="M71" s="272"/>
      <c r="N71" s="271"/>
      <c r="O71" s="271"/>
      <c r="P71" s="271"/>
      <c r="Q71" s="271"/>
      <c r="R71" s="271"/>
      <c r="S71" s="271"/>
      <c r="T71" s="271"/>
      <c r="U71" s="271"/>
      <c r="V71" s="271"/>
      <c r="W71" s="271"/>
      <c r="X71" s="271"/>
      <c r="Y71" s="271"/>
      <c r="Z71" s="271"/>
      <c r="AA71" s="271"/>
      <c r="AB71" s="271"/>
      <c r="AC71" s="271"/>
      <c r="AD71" s="271"/>
      <c r="AE71" s="268"/>
      <c r="AF71" s="268"/>
      <c r="AG71" s="271"/>
      <c r="AH71" s="271"/>
      <c r="AI71" s="271"/>
      <c r="AJ71" s="271"/>
      <c r="AK71" s="271"/>
      <c r="AL71" s="131"/>
      <c r="AM71" s="242"/>
      <c r="AN71" s="9"/>
      <c r="AO71" s="9"/>
      <c r="AP71" s="9"/>
      <c r="AQ71" s="131"/>
      <c r="AR71" s="131"/>
      <c r="AS71" s="131"/>
      <c r="AT71" s="131"/>
      <c r="AU71" s="131"/>
      <c r="AV71" s="131"/>
      <c r="AW71" s="131"/>
      <c r="AX71" s="131"/>
      <c r="AY71" s="131"/>
      <c r="AZ71" s="131"/>
      <c r="BA71" s="131"/>
      <c r="BC71" s="130"/>
    </row>
    <row r="72" spans="1:55" ht="15.75" customHeight="1" x14ac:dyDescent="0.25">
      <c r="A72" s="627"/>
      <c r="B72" s="111"/>
      <c r="C72" s="120"/>
      <c r="D72" s="418"/>
      <c r="E72" s="139">
        <f t="shared" si="2"/>
        <v>0</v>
      </c>
      <c r="F72" s="271"/>
      <c r="G72" s="271"/>
      <c r="H72" s="271"/>
      <c r="I72" s="271"/>
      <c r="J72" s="272"/>
      <c r="K72" s="272"/>
      <c r="L72" s="272"/>
      <c r="M72" s="272"/>
      <c r="N72" s="271"/>
      <c r="O72" s="271"/>
      <c r="P72" s="271"/>
      <c r="Q72" s="271"/>
      <c r="R72" s="271"/>
      <c r="S72" s="271"/>
      <c r="T72" s="271"/>
      <c r="U72" s="271"/>
      <c r="V72" s="271"/>
      <c r="W72" s="271"/>
      <c r="X72" s="271"/>
      <c r="Y72" s="271"/>
      <c r="Z72" s="271"/>
      <c r="AA72" s="271"/>
      <c r="AB72" s="271"/>
      <c r="AC72" s="271"/>
      <c r="AD72" s="271"/>
      <c r="AE72" s="268"/>
      <c r="AF72" s="268"/>
      <c r="AG72" s="271"/>
      <c r="AH72" s="271"/>
      <c r="AI72" s="271"/>
      <c r="AJ72" s="271"/>
      <c r="AK72" s="271"/>
      <c r="AL72" s="131"/>
      <c r="AM72" s="242"/>
      <c r="AN72" s="9"/>
      <c r="AO72" s="9"/>
      <c r="AP72" s="9"/>
      <c r="AQ72" s="131"/>
      <c r="AR72" s="131"/>
      <c r="AS72" s="131"/>
      <c r="AT72" s="131"/>
      <c r="AU72" s="131"/>
      <c r="AV72" s="131"/>
      <c r="AW72" s="131"/>
      <c r="AX72" s="131"/>
      <c r="AY72" s="131"/>
      <c r="AZ72" s="131"/>
      <c r="BA72" s="131"/>
      <c r="BC72" s="130"/>
    </row>
    <row r="73" spans="1:55" ht="15.75" customHeight="1" x14ac:dyDescent="0.25">
      <c r="A73" s="627"/>
      <c r="B73" s="111"/>
      <c r="C73" s="120"/>
      <c r="D73" s="418"/>
      <c r="E73" s="139">
        <f t="shared" si="2"/>
        <v>0</v>
      </c>
      <c r="F73" s="271"/>
      <c r="G73" s="271"/>
      <c r="H73" s="271"/>
      <c r="I73" s="271"/>
      <c r="J73" s="272"/>
      <c r="K73" s="272"/>
      <c r="L73" s="272"/>
      <c r="M73" s="272"/>
      <c r="N73" s="271"/>
      <c r="O73" s="271"/>
      <c r="P73" s="271"/>
      <c r="Q73" s="271"/>
      <c r="R73" s="271"/>
      <c r="S73" s="271"/>
      <c r="T73" s="271"/>
      <c r="U73" s="271"/>
      <c r="V73" s="271"/>
      <c r="W73" s="271"/>
      <c r="X73" s="271"/>
      <c r="Y73" s="271"/>
      <c r="Z73" s="271"/>
      <c r="AA73" s="271"/>
      <c r="AB73" s="271"/>
      <c r="AC73" s="271"/>
      <c r="AD73" s="271"/>
      <c r="AE73" s="268"/>
      <c r="AF73" s="268"/>
      <c r="AG73" s="271"/>
      <c r="AH73" s="271"/>
      <c r="AI73" s="271"/>
      <c r="AJ73" s="271"/>
      <c r="AK73" s="271"/>
      <c r="AL73" s="131"/>
      <c r="AM73" s="242"/>
      <c r="AN73" s="9"/>
      <c r="AO73" s="9"/>
      <c r="AP73" s="9"/>
      <c r="AQ73" s="131"/>
      <c r="AR73" s="131"/>
      <c r="AS73" s="131"/>
      <c r="AT73" s="131"/>
      <c r="AU73" s="131"/>
      <c r="AV73" s="131"/>
      <c r="AW73" s="131"/>
      <c r="AX73" s="131"/>
      <c r="AY73" s="131"/>
      <c r="AZ73" s="131"/>
      <c r="BA73" s="131"/>
      <c r="BC73" s="130"/>
    </row>
    <row r="74" spans="1:55" ht="15.75" customHeight="1" x14ac:dyDescent="0.25">
      <c r="A74" s="627"/>
      <c r="B74" s="111"/>
      <c r="C74" s="120"/>
      <c r="D74" s="418"/>
      <c r="E74" s="139">
        <f t="shared" si="2"/>
        <v>0</v>
      </c>
      <c r="F74" s="269"/>
      <c r="G74" s="269"/>
      <c r="H74" s="269"/>
      <c r="I74" s="269"/>
      <c r="J74" s="270"/>
      <c r="K74" s="270"/>
      <c r="L74" s="270"/>
      <c r="M74" s="270"/>
      <c r="N74" s="269"/>
      <c r="O74" s="269"/>
      <c r="P74" s="269"/>
      <c r="Q74" s="269"/>
      <c r="R74" s="269"/>
      <c r="S74" s="269"/>
      <c r="T74" s="269"/>
      <c r="U74" s="269"/>
      <c r="V74" s="269"/>
      <c r="W74" s="269"/>
      <c r="X74" s="269"/>
      <c r="Y74" s="269"/>
      <c r="Z74" s="269"/>
      <c r="AA74" s="269"/>
      <c r="AB74" s="269"/>
      <c r="AC74" s="269"/>
      <c r="AD74" s="269"/>
      <c r="AE74" s="125"/>
      <c r="AF74" s="125"/>
      <c r="AG74" s="269"/>
      <c r="AH74" s="269"/>
      <c r="AI74" s="269"/>
      <c r="AJ74" s="269"/>
      <c r="AK74" s="269"/>
      <c r="AL74" s="131"/>
      <c r="AM74" s="242"/>
      <c r="AN74" s="9"/>
      <c r="AO74" s="9"/>
      <c r="AP74" s="9"/>
      <c r="AQ74" s="131"/>
      <c r="AR74" s="131"/>
      <c r="AS74" s="131"/>
      <c r="AT74" s="131"/>
      <c r="AU74" s="131"/>
      <c r="AV74" s="131"/>
      <c r="AW74" s="131"/>
      <c r="AX74" s="131"/>
      <c r="AY74" s="131"/>
      <c r="AZ74" s="131"/>
      <c r="BA74" s="131"/>
      <c r="BC74" s="130"/>
    </row>
    <row r="75" spans="1:55" ht="15.75" customHeight="1" x14ac:dyDescent="0.25">
      <c r="A75" s="628"/>
      <c r="B75" s="111"/>
      <c r="C75" s="369"/>
      <c r="D75" s="417"/>
      <c r="E75" s="139">
        <f t="shared" si="2"/>
        <v>0</v>
      </c>
      <c r="F75" s="422"/>
      <c r="G75" s="422"/>
      <c r="H75" s="422"/>
      <c r="I75" s="422"/>
      <c r="J75" s="423"/>
      <c r="K75" s="423"/>
      <c r="L75" s="423"/>
      <c r="M75" s="423"/>
      <c r="N75" s="422"/>
      <c r="O75" s="422"/>
      <c r="P75" s="422"/>
      <c r="Q75" s="422"/>
      <c r="R75" s="422"/>
      <c r="S75" s="422"/>
      <c r="T75" s="422"/>
      <c r="U75" s="422"/>
      <c r="V75" s="422"/>
      <c r="W75" s="422"/>
      <c r="X75" s="422"/>
      <c r="Y75" s="422"/>
      <c r="Z75" s="422"/>
      <c r="AA75" s="422"/>
      <c r="AB75" s="422"/>
      <c r="AC75" s="422"/>
      <c r="AD75" s="422"/>
      <c r="AE75" s="267"/>
      <c r="AF75" s="267"/>
      <c r="AG75" s="422"/>
      <c r="AH75" s="422"/>
      <c r="AI75" s="422"/>
      <c r="AJ75" s="422"/>
      <c r="AK75" s="422"/>
      <c r="AL75" s="120"/>
      <c r="AM75" s="240"/>
      <c r="AN75" s="9"/>
      <c r="AO75" s="9"/>
      <c r="AP75" s="9"/>
      <c r="AQ75" s="120"/>
      <c r="AR75" s="120"/>
      <c r="AS75" s="120"/>
      <c r="AT75" s="120"/>
      <c r="AU75" s="120"/>
      <c r="AV75" s="120"/>
      <c r="AW75" s="120"/>
      <c r="AX75" s="120"/>
      <c r="AY75" s="120"/>
      <c r="AZ75" s="120"/>
      <c r="BA75" s="120"/>
      <c r="BC75" s="124"/>
    </row>
    <row r="76" spans="1:55" ht="15.75" customHeight="1" x14ac:dyDescent="0.25">
      <c r="A76" s="629" t="s">
        <v>542</v>
      </c>
      <c r="B76" s="432" t="s">
        <v>540</v>
      </c>
      <c r="C76" s="369"/>
      <c r="D76" s="417" t="s">
        <v>541</v>
      </c>
      <c r="E76" s="139">
        <f t="shared" si="2"/>
        <v>4</v>
      </c>
      <c r="F76" s="422"/>
      <c r="G76" s="422"/>
      <c r="H76" s="422"/>
      <c r="I76" s="422"/>
      <c r="J76" s="423"/>
      <c r="K76" s="423"/>
      <c r="L76" s="423"/>
      <c r="M76" s="423"/>
      <c r="N76" s="422"/>
      <c r="O76" s="422"/>
      <c r="P76" s="422"/>
      <c r="Q76" s="422"/>
      <c r="R76" s="422"/>
      <c r="S76" s="422"/>
      <c r="T76" s="422"/>
      <c r="U76" s="422" t="s">
        <v>258</v>
      </c>
      <c r="V76" s="422"/>
      <c r="W76" s="422"/>
      <c r="X76" s="422"/>
      <c r="Y76" s="422"/>
      <c r="Z76" s="422"/>
      <c r="AA76" s="422"/>
      <c r="AB76" s="422"/>
      <c r="AC76" s="422"/>
      <c r="AD76" s="422"/>
      <c r="AE76" s="267"/>
      <c r="AF76" s="267"/>
      <c r="AG76" s="422" t="s">
        <v>258</v>
      </c>
      <c r="AH76" s="422"/>
      <c r="AI76" s="422"/>
      <c r="AJ76" s="422" t="s">
        <v>258</v>
      </c>
      <c r="AK76" s="422" t="s">
        <v>258</v>
      </c>
      <c r="AL76" s="121"/>
      <c r="AM76" s="241"/>
      <c r="AN76" s="434"/>
      <c r="AO76" s="434"/>
      <c r="AP76" s="434"/>
      <c r="AQ76" s="121"/>
      <c r="AR76" s="121"/>
      <c r="AS76" s="121"/>
      <c r="AT76" s="121"/>
      <c r="AU76" s="121"/>
      <c r="AV76" s="121"/>
      <c r="AW76" s="121"/>
      <c r="AX76" s="121"/>
      <c r="AY76" s="121"/>
      <c r="AZ76" s="121"/>
      <c r="BA76" s="121"/>
      <c r="BC76" s="124"/>
    </row>
    <row r="77" spans="1:55" ht="15.75" customHeight="1" x14ac:dyDescent="0.25">
      <c r="A77" s="629"/>
      <c r="B77" s="132"/>
      <c r="C77" s="120"/>
      <c r="D77" s="417"/>
      <c r="E77" s="139">
        <f t="shared" si="2"/>
        <v>0</v>
      </c>
      <c r="F77" s="271"/>
      <c r="G77" s="271"/>
      <c r="H77" s="271"/>
      <c r="I77" s="271"/>
      <c r="J77" s="272"/>
      <c r="K77" s="272"/>
      <c r="L77" s="272"/>
      <c r="M77" s="272"/>
      <c r="N77" s="271"/>
      <c r="O77" s="271"/>
      <c r="P77" s="271"/>
      <c r="Q77" s="271"/>
      <c r="R77" s="271"/>
      <c r="S77" s="271"/>
      <c r="T77" s="271"/>
      <c r="U77" s="271"/>
      <c r="V77" s="271"/>
      <c r="W77" s="271"/>
      <c r="X77" s="271"/>
      <c r="Y77" s="271"/>
      <c r="Z77" s="271"/>
      <c r="AA77" s="271"/>
      <c r="AB77" s="271"/>
      <c r="AC77" s="271"/>
      <c r="AD77" s="271"/>
      <c r="AE77" s="268"/>
      <c r="AF77" s="268"/>
      <c r="AG77" s="271"/>
      <c r="AH77" s="271"/>
      <c r="AI77" s="271"/>
      <c r="AJ77" s="271"/>
      <c r="AK77" s="271"/>
      <c r="AL77" s="131"/>
      <c r="AM77" s="242"/>
      <c r="AN77" s="9"/>
      <c r="AO77" s="9"/>
      <c r="AP77" s="9"/>
      <c r="AQ77" s="131"/>
      <c r="AR77" s="131"/>
      <c r="AS77" s="131"/>
      <c r="AT77" s="131"/>
      <c r="AU77" s="131"/>
      <c r="AV77" s="131"/>
      <c r="AW77" s="131"/>
      <c r="AX77" s="131"/>
      <c r="AY77" s="131"/>
      <c r="AZ77" s="131"/>
      <c r="BA77" s="131"/>
      <c r="BC77" s="124"/>
    </row>
    <row r="78" spans="1:55" ht="15.75" customHeight="1" x14ac:dyDescent="0.25">
      <c r="A78" s="629"/>
      <c r="B78" s="132"/>
      <c r="C78" s="120"/>
      <c r="D78" s="417"/>
      <c r="E78" s="139">
        <f t="shared" si="2"/>
        <v>0</v>
      </c>
      <c r="F78" s="269"/>
      <c r="G78" s="269"/>
      <c r="H78" s="269"/>
      <c r="I78" s="269"/>
      <c r="J78" s="270"/>
      <c r="K78" s="270"/>
      <c r="L78" s="270"/>
      <c r="M78" s="270"/>
      <c r="N78" s="269"/>
      <c r="O78" s="269"/>
      <c r="P78" s="269"/>
      <c r="Q78" s="269"/>
      <c r="R78" s="269"/>
      <c r="S78" s="269"/>
      <c r="T78" s="269"/>
      <c r="U78" s="269"/>
      <c r="V78" s="269"/>
      <c r="W78" s="269"/>
      <c r="X78" s="269"/>
      <c r="Y78" s="269"/>
      <c r="Z78" s="269"/>
      <c r="AA78" s="269"/>
      <c r="AB78" s="269"/>
      <c r="AC78" s="269"/>
      <c r="AD78" s="269"/>
      <c r="AE78" s="125"/>
      <c r="AF78" s="125"/>
      <c r="AG78" s="269"/>
      <c r="AH78" s="269"/>
      <c r="AI78" s="269"/>
      <c r="AJ78" s="269"/>
      <c r="AK78" s="269"/>
      <c r="AL78" s="131"/>
      <c r="AM78" s="242"/>
      <c r="AN78" s="9"/>
      <c r="AO78" s="9"/>
      <c r="AP78" s="9"/>
      <c r="AQ78" s="131"/>
      <c r="AR78" s="131"/>
      <c r="AS78" s="131"/>
      <c r="AT78" s="131"/>
      <c r="AU78" s="131"/>
      <c r="AV78" s="131"/>
      <c r="AW78" s="131"/>
      <c r="AX78" s="131"/>
      <c r="AY78" s="131"/>
      <c r="AZ78" s="131"/>
      <c r="BA78" s="131"/>
      <c r="BC78" s="124"/>
    </row>
    <row r="79" spans="1:55" ht="15.75" customHeight="1" x14ac:dyDescent="0.25">
      <c r="A79" s="629"/>
      <c r="B79" s="132"/>
      <c r="C79" s="369"/>
      <c r="D79" s="417"/>
      <c r="E79" s="139">
        <f t="shared" si="2"/>
        <v>0</v>
      </c>
      <c r="F79" s="269"/>
      <c r="G79" s="269"/>
      <c r="H79" s="269"/>
      <c r="I79" s="269"/>
      <c r="J79" s="270"/>
      <c r="K79" s="270"/>
      <c r="L79" s="270"/>
      <c r="M79" s="270"/>
      <c r="N79" s="269"/>
      <c r="O79" s="269"/>
      <c r="P79" s="269"/>
      <c r="Q79" s="269"/>
      <c r="R79" s="269"/>
      <c r="S79" s="269"/>
      <c r="T79" s="269"/>
      <c r="U79" s="269"/>
      <c r="V79" s="269"/>
      <c r="W79" s="269"/>
      <c r="X79" s="269"/>
      <c r="Y79" s="269"/>
      <c r="Z79" s="269"/>
      <c r="AA79" s="269"/>
      <c r="AB79" s="269"/>
      <c r="AC79" s="269"/>
      <c r="AD79" s="269"/>
      <c r="AE79" s="125"/>
      <c r="AF79" s="125"/>
      <c r="AG79" s="269"/>
      <c r="AH79" s="269"/>
      <c r="AI79" s="269"/>
      <c r="AJ79" s="269"/>
      <c r="AK79" s="269"/>
      <c r="AL79" s="131"/>
      <c r="AM79" s="242"/>
      <c r="AN79" s="9"/>
      <c r="AO79" s="9"/>
      <c r="AP79" s="9"/>
      <c r="AQ79" s="131"/>
      <c r="AR79" s="131"/>
      <c r="AS79" s="131"/>
      <c r="AT79" s="131"/>
      <c r="AU79" s="131"/>
      <c r="AV79" s="131"/>
      <c r="AW79" s="131"/>
      <c r="AX79" s="131"/>
      <c r="AY79" s="131"/>
      <c r="AZ79" s="131"/>
      <c r="BA79" s="131"/>
      <c r="BC79" s="124"/>
    </row>
    <row r="80" spans="1:55" ht="15.75" customHeight="1" x14ac:dyDescent="0.25">
      <c r="A80" s="629"/>
      <c r="B80" s="132"/>
      <c r="C80" s="369"/>
      <c r="D80" s="417"/>
      <c r="E80" s="139">
        <f t="shared" si="2"/>
        <v>0</v>
      </c>
      <c r="F80" s="271"/>
      <c r="G80" s="271"/>
      <c r="H80" s="271"/>
      <c r="I80" s="271"/>
      <c r="J80" s="272"/>
      <c r="K80" s="272"/>
      <c r="L80" s="272"/>
      <c r="M80" s="272"/>
      <c r="N80" s="271"/>
      <c r="O80" s="271"/>
      <c r="P80" s="271"/>
      <c r="Q80" s="271"/>
      <c r="R80" s="271"/>
      <c r="S80" s="271"/>
      <c r="T80" s="271"/>
      <c r="U80" s="271"/>
      <c r="V80" s="271"/>
      <c r="W80" s="271"/>
      <c r="X80" s="271"/>
      <c r="Y80" s="271"/>
      <c r="Z80" s="271"/>
      <c r="AA80" s="271"/>
      <c r="AB80" s="271"/>
      <c r="AC80" s="271"/>
      <c r="AD80" s="271"/>
      <c r="AE80" s="268"/>
      <c r="AF80" s="268"/>
      <c r="AG80" s="271"/>
      <c r="AH80" s="271"/>
      <c r="AI80" s="271"/>
      <c r="AJ80" s="271"/>
      <c r="AK80" s="271"/>
      <c r="AL80" s="120"/>
      <c r="AM80" s="240"/>
      <c r="AN80" s="9"/>
      <c r="AO80" s="9"/>
      <c r="AP80" s="9"/>
      <c r="AQ80" s="120"/>
      <c r="AR80" s="120"/>
      <c r="AS80" s="120"/>
      <c r="AT80" s="120"/>
      <c r="AU80" s="120"/>
      <c r="AV80" s="120"/>
      <c r="AW80" s="120"/>
      <c r="AX80" s="120"/>
      <c r="AY80" s="120"/>
      <c r="AZ80" s="120"/>
      <c r="BA80" s="120"/>
      <c r="BC80" s="124"/>
    </row>
    <row r="81" spans="1:55" ht="15.75" customHeight="1" x14ac:dyDescent="0.25">
      <c r="A81" s="629"/>
      <c r="B81" s="132"/>
      <c r="C81" s="369"/>
      <c r="D81" s="417"/>
      <c r="E81" s="139">
        <f t="shared" si="2"/>
        <v>0</v>
      </c>
      <c r="F81" s="269"/>
      <c r="G81" s="269"/>
      <c r="H81" s="269"/>
      <c r="I81" s="269"/>
      <c r="J81" s="270"/>
      <c r="K81" s="270"/>
      <c r="L81" s="270"/>
      <c r="M81" s="270"/>
      <c r="N81" s="269"/>
      <c r="O81" s="269"/>
      <c r="P81" s="269"/>
      <c r="Q81" s="269"/>
      <c r="R81" s="269"/>
      <c r="S81" s="269"/>
      <c r="T81" s="269"/>
      <c r="U81" s="269"/>
      <c r="V81" s="269"/>
      <c r="W81" s="269"/>
      <c r="X81" s="269"/>
      <c r="Y81" s="269"/>
      <c r="Z81" s="269"/>
      <c r="AA81" s="269"/>
      <c r="AB81" s="269"/>
      <c r="AC81" s="269"/>
      <c r="AD81" s="269"/>
      <c r="AE81" s="125"/>
      <c r="AF81" s="125"/>
      <c r="AG81" s="269"/>
      <c r="AH81" s="269"/>
      <c r="AI81" s="269"/>
      <c r="AJ81" s="269"/>
      <c r="AK81" s="269"/>
      <c r="AL81" s="120"/>
      <c r="AM81" s="240"/>
      <c r="AN81" s="9"/>
      <c r="AO81" s="9"/>
      <c r="AP81" s="9"/>
      <c r="AQ81" s="120"/>
      <c r="AR81" s="120"/>
      <c r="AS81" s="120"/>
      <c r="AT81" s="120"/>
      <c r="AU81" s="120"/>
      <c r="AV81" s="120"/>
      <c r="AW81" s="120"/>
      <c r="AX81" s="120"/>
      <c r="AY81" s="120"/>
      <c r="AZ81" s="120"/>
      <c r="BA81" s="120"/>
      <c r="BC81" s="124"/>
    </row>
    <row r="82" spans="1:55" ht="15.75" customHeight="1" x14ac:dyDescent="0.25">
      <c r="A82" s="629"/>
      <c r="B82" s="132"/>
      <c r="C82" s="369"/>
      <c r="D82" s="417"/>
      <c r="E82" s="139">
        <f t="shared" si="2"/>
        <v>0</v>
      </c>
      <c r="F82" s="422"/>
      <c r="G82" s="422"/>
      <c r="H82" s="422"/>
      <c r="I82" s="422"/>
      <c r="J82" s="423"/>
      <c r="K82" s="423"/>
      <c r="L82" s="423"/>
      <c r="M82" s="423"/>
      <c r="N82" s="422"/>
      <c r="O82" s="422"/>
      <c r="P82" s="422"/>
      <c r="Q82" s="422"/>
      <c r="R82" s="422"/>
      <c r="S82" s="422"/>
      <c r="T82" s="422"/>
      <c r="U82" s="422"/>
      <c r="V82" s="422"/>
      <c r="W82" s="422"/>
      <c r="X82" s="422"/>
      <c r="Y82" s="422"/>
      <c r="Z82" s="422"/>
      <c r="AA82" s="422"/>
      <c r="AB82" s="422"/>
      <c r="AC82" s="422"/>
      <c r="AD82" s="422"/>
      <c r="AE82" s="267"/>
      <c r="AF82" s="267"/>
      <c r="AG82" s="422"/>
      <c r="AH82" s="422"/>
      <c r="AI82" s="422"/>
      <c r="AJ82" s="422"/>
      <c r="AK82" s="422"/>
      <c r="AL82" s="131"/>
      <c r="AM82" s="242"/>
      <c r="AN82" s="9"/>
      <c r="AO82" s="9"/>
      <c r="AP82" s="9"/>
      <c r="AQ82" s="131"/>
      <c r="AR82" s="131"/>
      <c r="AS82" s="131"/>
      <c r="AT82" s="131"/>
      <c r="AU82" s="131"/>
      <c r="AV82" s="131"/>
      <c r="AW82" s="131"/>
      <c r="AX82" s="131"/>
      <c r="AY82" s="131"/>
      <c r="AZ82" s="131"/>
      <c r="BA82" s="131"/>
      <c r="BC82" s="124"/>
    </row>
    <row r="83" spans="1:55" ht="15.75" customHeight="1" x14ac:dyDescent="0.25">
      <c r="A83" s="630"/>
      <c r="B83" s="132"/>
      <c r="C83" s="369"/>
      <c r="D83" s="417"/>
      <c r="E83" s="139">
        <f t="shared" si="2"/>
        <v>0</v>
      </c>
      <c r="F83" s="422"/>
      <c r="G83" s="422"/>
      <c r="H83" s="422"/>
      <c r="I83" s="422"/>
      <c r="J83" s="423"/>
      <c r="K83" s="423"/>
      <c r="L83" s="423"/>
      <c r="M83" s="423"/>
      <c r="N83" s="422"/>
      <c r="O83" s="422"/>
      <c r="P83" s="422"/>
      <c r="Q83" s="422"/>
      <c r="R83" s="422"/>
      <c r="S83" s="422"/>
      <c r="T83" s="422"/>
      <c r="U83" s="422"/>
      <c r="V83" s="422"/>
      <c r="W83" s="422"/>
      <c r="X83" s="422"/>
      <c r="Y83" s="422"/>
      <c r="Z83" s="422"/>
      <c r="AA83" s="422"/>
      <c r="AB83" s="422"/>
      <c r="AC83" s="422"/>
      <c r="AD83" s="422"/>
      <c r="AE83" s="267"/>
      <c r="AF83" s="267"/>
      <c r="AG83" s="422"/>
      <c r="AH83" s="422"/>
      <c r="AI83" s="422"/>
      <c r="AJ83" s="422"/>
      <c r="AK83" s="422"/>
      <c r="AL83" s="120"/>
      <c r="AM83" s="240"/>
      <c r="AN83" s="9"/>
      <c r="AO83" s="9"/>
      <c r="AP83" s="9"/>
      <c r="AQ83" s="120"/>
      <c r="AR83" s="120"/>
      <c r="AS83" s="120"/>
      <c r="AT83" s="120"/>
      <c r="AU83" s="120"/>
      <c r="AV83" s="120"/>
      <c r="AW83" s="120"/>
      <c r="AX83" s="120"/>
      <c r="AY83" s="120"/>
      <c r="AZ83" s="120"/>
      <c r="BA83" s="120"/>
      <c r="BC83" s="124"/>
    </row>
    <row r="84" spans="1:55" ht="15.75" customHeight="1" x14ac:dyDescent="0.25">
      <c r="A84" s="619" t="s">
        <v>543</v>
      </c>
      <c r="B84" s="111" t="s">
        <v>392</v>
      </c>
      <c r="C84" s="369"/>
      <c r="D84" s="419"/>
      <c r="E84" s="139">
        <f t="shared" si="2"/>
        <v>0</v>
      </c>
      <c r="F84" s="422"/>
      <c r="G84" s="422"/>
      <c r="H84" s="422"/>
      <c r="I84" s="422"/>
      <c r="J84" s="423"/>
      <c r="K84" s="423"/>
      <c r="L84" s="423"/>
      <c r="M84" s="423"/>
      <c r="N84" s="422"/>
      <c r="O84" s="422"/>
      <c r="P84" s="422"/>
      <c r="Q84" s="422"/>
      <c r="R84" s="422"/>
      <c r="S84" s="422"/>
      <c r="T84" s="422"/>
      <c r="U84" s="422"/>
      <c r="V84" s="422"/>
      <c r="W84" s="422"/>
      <c r="X84" s="422"/>
      <c r="Y84" s="422"/>
      <c r="Z84" s="422"/>
      <c r="AA84" s="422"/>
      <c r="AB84" s="422"/>
      <c r="AC84" s="422"/>
      <c r="AD84" s="422"/>
      <c r="AE84" s="267"/>
      <c r="AF84" s="267"/>
      <c r="AG84" s="121"/>
      <c r="AH84" s="121"/>
      <c r="AI84" s="121"/>
      <c r="AJ84" s="121"/>
      <c r="AK84" s="121"/>
      <c r="AL84" s="121"/>
      <c r="AM84" s="241"/>
      <c r="AN84" s="9"/>
      <c r="AO84" s="9"/>
      <c r="AP84" s="9"/>
      <c r="AQ84" s="121"/>
      <c r="AR84" s="121"/>
      <c r="AS84" s="121"/>
      <c r="AT84" s="121"/>
      <c r="AU84" s="121"/>
      <c r="AV84" s="121"/>
      <c r="AW84" s="121"/>
      <c r="AX84" s="121"/>
      <c r="AY84" s="121"/>
      <c r="AZ84" s="121"/>
      <c r="BA84" s="121"/>
      <c r="BC84" s="124"/>
    </row>
    <row r="85" spans="1:55" ht="15.75" customHeight="1" x14ac:dyDescent="0.25">
      <c r="A85" s="619"/>
      <c r="B85" s="127"/>
      <c r="C85" s="369"/>
      <c r="D85" s="418"/>
      <c r="E85" s="139">
        <f t="shared" si="2"/>
        <v>0</v>
      </c>
      <c r="F85" s="422"/>
      <c r="G85" s="422"/>
      <c r="H85" s="422"/>
      <c r="I85" s="422"/>
      <c r="J85" s="423"/>
      <c r="K85" s="423"/>
      <c r="L85" s="423"/>
      <c r="M85" s="423"/>
      <c r="N85" s="422"/>
      <c r="O85" s="422"/>
      <c r="P85" s="422"/>
      <c r="Q85" s="422"/>
      <c r="R85" s="422"/>
      <c r="S85" s="422"/>
      <c r="T85" s="422"/>
      <c r="U85" s="422"/>
      <c r="V85" s="422"/>
      <c r="W85" s="422"/>
      <c r="X85" s="422"/>
      <c r="Y85" s="422"/>
      <c r="Z85" s="422"/>
      <c r="AA85" s="422"/>
      <c r="AB85" s="422"/>
      <c r="AC85" s="422"/>
      <c r="AD85" s="422"/>
      <c r="AE85" s="267"/>
      <c r="AF85" s="267"/>
      <c r="AG85" s="422"/>
      <c r="AH85" s="422"/>
      <c r="AI85" s="422"/>
      <c r="AJ85" s="422"/>
      <c r="AK85" s="422"/>
      <c r="AL85" s="121"/>
      <c r="AM85" s="241"/>
      <c r="AN85" s="9"/>
      <c r="AO85" s="9"/>
      <c r="AP85" s="9"/>
      <c r="AQ85" s="121"/>
      <c r="AR85" s="121"/>
      <c r="AS85" s="121"/>
      <c r="AT85" s="121"/>
      <c r="AU85" s="121"/>
      <c r="AV85" s="121"/>
      <c r="AW85" s="121"/>
      <c r="AX85" s="121"/>
      <c r="AY85" s="121"/>
      <c r="AZ85" s="121"/>
      <c r="BA85" s="121"/>
      <c r="BC85" s="124"/>
    </row>
    <row r="86" spans="1:55" ht="15.75" customHeight="1" x14ac:dyDescent="0.25">
      <c r="A86" s="619"/>
      <c r="B86" s="127"/>
      <c r="C86" s="120"/>
      <c r="D86" s="418"/>
      <c r="E86" s="139">
        <f t="shared" si="2"/>
        <v>0</v>
      </c>
      <c r="F86" s="422"/>
      <c r="G86" s="422"/>
      <c r="H86" s="422"/>
      <c r="I86" s="422"/>
      <c r="J86" s="423"/>
      <c r="K86" s="423"/>
      <c r="L86" s="423"/>
      <c r="M86" s="423"/>
      <c r="N86" s="422"/>
      <c r="O86" s="422"/>
      <c r="P86" s="422"/>
      <c r="Q86" s="422"/>
      <c r="R86" s="422"/>
      <c r="S86" s="422"/>
      <c r="T86" s="422"/>
      <c r="U86" s="422"/>
      <c r="V86" s="422"/>
      <c r="W86" s="422"/>
      <c r="X86" s="422"/>
      <c r="Y86" s="422"/>
      <c r="Z86" s="422"/>
      <c r="AA86" s="422"/>
      <c r="AB86" s="422"/>
      <c r="AC86" s="422"/>
      <c r="AD86" s="422"/>
      <c r="AE86" s="267"/>
      <c r="AF86" s="267"/>
      <c r="AG86" s="422"/>
      <c r="AH86" s="422"/>
      <c r="AI86" s="422"/>
      <c r="AJ86" s="422"/>
      <c r="AK86" s="422"/>
      <c r="AL86" s="121"/>
      <c r="AM86" s="241"/>
      <c r="AN86" s="9"/>
      <c r="AO86" s="9"/>
      <c r="AP86" s="9"/>
      <c r="AQ86" s="121"/>
      <c r="AR86" s="121"/>
      <c r="AS86" s="121"/>
      <c r="AT86" s="121"/>
      <c r="AU86" s="121"/>
      <c r="AV86" s="121"/>
      <c r="AW86" s="121"/>
      <c r="AX86" s="121"/>
      <c r="AY86" s="121"/>
      <c r="AZ86" s="121"/>
      <c r="BA86" s="121"/>
      <c r="BC86" s="124"/>
    </row>
    <row r="87" spans="1:55" ht="15.75" customHeight="1" x14ac:dyDescent="0.25">
      <c r="A87" s="619"/>
      <c r="B87" s="127"/>
      <c r="C87" s="369"/>
      <c r="D87" s="417"/>
      <c r="E87" s="139">
        <f t="shared" si="2"/>
        <v>0</v>
      </c>
      <c r="F87" s="422"/>
      <c r="G87" s="422"/>
      <c r="H87" s="422"/>
      <c r="I87" s="422"/>
      <c r="J87" s="423"/>
      <c r="K87" s="423"/>
      <c r="L87" s="423"/>
      <c r="M87" s="423"/>
      <c r="N87" s="422"/>
      <c r="O87" s="422"/>
      <c r="P87" s="422"/>
      <c r="Q87" s="422"/>
      <c r="R87" s="422"/>
      <c r="S87" s="422"/>
      <c r="T87" s="422"/>
      <c r="U87" s="422"/>
      <c r="V87" s="422"/>
      <c r="W87" s="422"/>
      <c r="X87" s="422"/>
      <c r="Y87" s="422"/>
      <c r="Z87" s="422"/>
      <c r="AA87" s="422"/>
      <c r="AB87" s="422"/>
      <c r="AC87" s="422"/>
      <c r="AD87" s="422"/>
      <c r="AE87" s="267"/>
      <c r="AF87" s="267"/>
      <c r="AG87" s="422"/>
      <c r="AH87" s="422"/>
      <c r="AI87" s="422"/>
      <c r="AJ87" s="422"/>
      <c r="AK87" s="422"/>
      <c r="AL87" s="121"/>
      <c r="AM87" s="241"/>
      <c r="AN87" s="9"/>
      <c r="AO87" s="9"/>
      <c r="AP87" s="9"/>
      <c r="AQ87" s="121"/>
      <c r="AR87" s="121"/>
      <c r="AS87" s="121"/>
      <c r="AT87" s="121"/>
      <c r="AU87" s="121"/>
      <c r="AV87" s="121"/>
      <c r="AW87" s="121"/>
      <c r="AX87" s="121"/>
      <c r="AY87" s="121"/>
      <c r="AZ87" s="121"/>
      <c r="BA87" s="121"/>
      <c r="BC87" s="124"/>
    </row>
    <row r="88" spans="1:55" ht="15.75" customHeight="1" x14ac:dyDescent="0.25">
      <c r="A88" s="619"/>
      <c r="B88" s="127"/>
      <c r="C88" s="120"/>
      <c r="D88" s="417"/>
      <c r="E88" s="139">
        <f t="shared" si="2"/>
        <v>0</v>
      </c>
      <c r="F88" s="422"/>
      <c r="G88" s="422"/>
      <c r="H88" s="422"/>
      <c r="I88" s="422"/>
      <c r="J88" s="423"/>
      <c r="K88" s="423"/>
      <c r="L88" s="423"/>
      <c r="M88" s="423"/>
      <c r="N88" s="422"/>
      <c r="O88" s="422"/>
      <c r="P88" s="422"/>
      <c r="Q88" s="422"/>
      <c r="R88" s="422"/>
      <c r="S88" s="422"/>
      <c r="T88" s="422"/>
      <c r="U88" s="422"/>
      <c r="V88" s="422"/>
      <c r="W88" s="422"/>
      <c r="X88" s="422"/>
      <c r="Y88" s="422"/>
      <c r="Z88" s="422"/>
      <c r="AA88" s="422"/>
      <c r="AB88" s="422"/>
      <c r="AC88" s="422"/>
      <c r="AD88" s="422"/>
      <c r="AE88" s="267"/>
      <c r="AF88" s="267"/>
      <c r="AG88" s="422"/>
      <c r="AH88" s="422"/>
      <c r="AI88" s="422"/>
      <c r="AJ88" s="422"/>
      <c r="AK88" s="422"/>
      <c r="AL88" s="121"/>
      <c r="AM88" s="241"/>
      <c r="AN88" s="9"/>
      <c r="AO88" s="9"/>
      <c r="AP88" s="9"/>
      <c r="AQ88" s="121"/>
      <c r="AR88" s="121"/>
      <c r="AS88" s="121"/>
      <c r="AT88" s="121"/>
      <c r="AU88" s="121"/>
      <c r="AV88" s="121"/>
      <c r="AW88" s="121"/>
      <c r="AX88" s="121"/>
      <c r="AY88" s="121"/>
      <c r="AZ88" s="121"/>
      <c r="BA88" s="121"/>
      <c r="BC88" s="124"/>
    </row>
    <row r="89" spans="1:55" ht="15.75" customHeight="1" x14ac:dyDescent="0.25">
      <c r="A89" s="619"/>
      <c r="B89" s="127"/>
      <c r="C89" s="369"/>
      <c r="D89" s="417"/>
      <c r="E89" s="139">
        <f t="shared" si="2"/>
        <v>0</v>
      </c>
      <c r="F89" s="269"/>
      <c r="G89" s="269"/>
      <c r="H89" s="269"/>
      <c r="I89" s="269"/>
      <c r="J89" s="270"/>
      <c r="K89" s="270"/>
      <c r="L89" s="270"/>
      <c r="M89" s="270"/>
      <c r="N89" s="269"/>
      <c r="O89" s="269"/>
      <c r="P89" s="269"/>
      <c r="Q89" s="269"/>
      <c r="R89" s="269"/>
      <c r="S89" s="269"/>
      <c r="T89" s="269"/>
      <c r="U89" s="269"/>
      <c r="V89" s="269"/>
      <c r="W89" s="269"/>
      <c r="X89" s="269"/>
      <c r="Y89" s="269"/>
      <c r="Z89" s="269"/>
      <c r="AA89" s="269"/>
      <c r="AB89" s="269"/>
      <c r="AC89" s="269"/>
      <c r="AD89" s="269"/>
      <c r="AE89" s="125"/>
      <c r="AF89" s="125"/>
      <c r="AG89" s="269"/>
      <c r="AH89" s="269"/>
      <c r="AI89" s="269"/>
      <c r="AJ89" s="269"/>
      <c r="AK89" s="269"/>
      <c r="AL89" s="121"/>
      <c r="AM89" s="241"/>
      <c r="AN89" s="9"/>
      <c r="AO89" s="9"/>
      <c r="AP89" s="9"/>
      <c r="AQ89" s="121"/>
      <c r="AR89" s="121"/>
      <c r="AS89" s="121"/>
      <c r="AT89" s="121"/>
      <c r="AU89" s="121"/>
      <c r="AV89" s="121"/>
      <c r="AW89" s="121"/>
      <c r="AX89" s="121"/>
      <c r="AY89" s="121"/>
      <c r="AZ89" s="121"/>
      <c r="BA89" s="121"/>
      <c r="BC89" s="124"/>
    </row>
    <row r="90" spans="1:55" ht="15.75" customHeight="1" x14ac:dyDescent="0.25">
      <c r="A90" s="619"/>
      <c r="B90" s="127"/>
      <c r="C90" s="369"/>
      <c r="D90" s="417"/>
      <c r="E90" s="139">
        <f t="shared" si="2"/>
        <v>0</v>
      </c>
      <c r="F90" s="422"/>
      <c r="G90" s="422"/>
      <c r="H90" s="422"/>
      <c r="I90" s="422"/>
      <c r="J90" s="423"/>
      <c r="K90" s="423"/>
      <c r="L90" s="423"/>
      <c r="M90" s="423"/>
      <c r="N90" s="422"/>
      <c r="O90" s="422"/>
      <c r="P90" s="422"/>
      <c r="Q90" s="422"/>
      <c r="R90" s="422"/>
      <c r="S90" s="422"/>
      <c r="T90" s="422"/>
      <c r="U90" s="422"/>
      <c r="V90" s="422"/>
      <c r="W90" s="422"/>
      <c r="X90" s="422"/>
      <c r="Y90" s="422"/>
      <c r="Z90" s="422"/>
      <c r="AA90" s="422"/>
      <c r="AB90" s="422"/>
      <c r="AC90" s="422"/>
      <c r="AD90" s="422"/>
      <c r="AE90" s="267"/>
      <c r="AF90" s="267"/>
      <c r="AG90" s="422"/>
      <c r="AH90" s="422"/>
      <c r="AI90" s="422"/>
      <c r="AJ90" s="422"/>
      <c r="AK90" s="422"/>
      <c r="AL90" s="121"/>
      <c r="AM90" s="241"/>
      <c r="AN90" s="9"/>
      <c r="AO90" s="9"/>
      <c r="AP90" s="9"/>
      <c r="AQ90" s="121"/>
      <c r="AR90" s="121"/>
      <c r="AS90" s="121"/>
      <c r="AT90" s="121"/>
      <c r="AU90" s="121"/>
      <c r="AV90" s="121"/>
      <c r="AW90" s="121"/>
      <c r="AX90" s="121"/>
      <c r="AY90" s="121"/>
      <c r="AZ90" s="121"/>
      <c r="BA90" s="121"/>
      <c r="BC90" s="124"/>
    </row>
    <row r="91" spans="1:55" ht="15.75" customHeight="1" x14ac:dyDescent="0.25">
      <c r="A91" s="622"/>
      <c r="B91" s="127"/>
      <c r="C91" s="120"/>
      <c r="D91" s="417"/>
      <c r="E91" s="139">
        <f t="shared" si="2"/>
        <v>0</v>
      </c>
      <c r="F91" s="422"/>
      <c r="G91" s="422"/>
      <c r="H91" s="422"/>
      <c r="I91" s="422"/>
      <c r="J91" s="423"/>
      <c r="K91" s="423"/>
      <c r="L91" s="423"/>
      <c r="M91" s="423"/>
      <c r="N91" s="422"/>
      <c r="O91" s="422"/>
      <c r="P91" s="422"/>
      <c r="Q91" s="422"/>
      <c r="R91" s="422"/>
      <c r="S91" s="422"/>
      <c r="T91" s="422"/>
      <c r="U91" s="422"/>
      <c r="V91" s="422"/>
      <c r="W91" s="422"/>
      <c r="X91" s="422"/>
      <c r="Y91" s="422"/>
      <c r="Z91" s="422"/>
      <c r="AA91" s="422"/>
      <c r="AB91" s="422"/>
      <c r="AC91" s="422"/>
      <c r="AD91" s="422"/>
      <c r="AE91" s="267"/>
      <c r="AF91" s="267"/>
      <c r="AG91" s="422"/>
      <c r="AH91" s="422"/>
      <c r="AI91" s="422"/>
      <c r="AJ91" s="422"/>
      <c r="AK91" s="422"/>
      <c r="AL91" s="120"/>
      <c r="AM91" s="240"/>
      <c r="AN91" s="9"/>
      <c r="AO91" s="9"/>
      <c r="AP91" s="9"/>
      <c r="AQ91" s="120"/>
      <c r="AR91" s="120"/>
      <c r="AS91" s="120"/>
      <c r="AT91" s="120"/>
      <c r="AU91" s="120"/>
      <c r="AV91" s="120"/>
      <c r="AW91" s="120"/>
      <c r="AX91" s="120"/>
      <c r="AY91" s="120"/>
      <c r="AZ91" s="120"/>
      <c r="BA91" s="120"/>
      <c r="BC91" s="124"/>
    </row>
    <row r="92" spans="1:55" ht="15.75" customHeight="1" x14ac:dyDescent="0.25">
      <c r="A92" s="634" t="s">
        <v>391</v>
      </c>
      <c r="B92" s="126" t="s">
        <v>392</v>
      </c>
      <c r="C92" s="120"/>
      <c r="D92" s="418"/>
      <c r="E92" s="139">
        <f t="shared" si="2"/>
        <v>0</v>
      </c>
      <c r="F92" s="422"/>
      <c r="G92" s="422"/>
      <c r="H92" s="422"/>
      <c r="I92" s="422"/>
      <c r="J92" s="423"/>
      <c r="K92" s="423"/>
      <c r="L92" s="423"/>
      <c r="M92" s="423"/>
      <c r="N92" s="422"/>
      <c r="O92" s="422"/>
      <c r="P92" s="422"/>
      <c r="Q92" s="422"/>
      <c r="R92" s="422"/>
      <c r="S92" s="422"/>
      <c r="T92" s="422"/>
      <c r="U92" s="422"/>
      <c r="V92" s="422"/>
      <c r="W92" s="422"/>
      <c r="X92" s="422"/>
      <c r="Y92" s="422"/>
      <c r="Z92" s="422"/>
      <c r="AA92" s="422"/>
      <c r="AB92" s="422"/>
      <c r="AC92" s="422"/>
      <c r="AD92" s="422"/>
      <c r="AE92" s="267"/>
      <c r="AF92" s="267"/>
      <c r="AG92" s="422"/>
      <c r="AH92" s="422"/>
      <c r="AI92" s="422"/>
      <c r="AJ92" s="422"/>
      <c r="AK92" s="422"/>
      <c r="AL92" s="121"/>
      <c r="AM92" s="241"/>
      <c r="AN92" s="9"/>
      <c r="AO92" s="9"/>
      <c r="AP92" s="9"/>
      <c r="AQ92" s="121"/>
      <c r="AR92" s="121"/>
      <c r="AS92" s="121"/>
      <c r="AT92" s="121"/>
      <c r="AU92" s="121"/>
      <c r="AV92" s="121"/>
      <c r="AW92" s="121"/>
      <c r="AX92" s="121"/>
      <c r="AY92" s="121"/>
      <c r="AZ92" s="121"/>
      <c r="BA92" s="121"/>
      <c r="BC92" s="124"/>
    </row>
    <row r="93" spans="1:55" ht="15.75" customHeight="1" x14ac:dyDescent="0.25">
      <c r="A93" s="635"/>
      <c r="B93" s="126"/>
      <c r="C93" s="369"/>
      <c r="D93" s="417"/>
      <c r="E93" s="139">
        <f t="shared" si="2"/>
        <v>0</v>
      </c>
      <c r="F93" s="422"/>
      <c r="G93" s="422"/>
      <c r="H93" s="422"/>
      <c r="I93" s="422"/>
      <c r="J93" s="423"/>
      <c r="K93" s="423"/>
      <c r="L93" s="423"/>
      <c r="M93" s="423"/>
      <c r="N93" s="422"/>
      <c r="O93" s="422"/>
      <c r="P93" s="422"/>
      <c r="Q93" s="422"/>
      <c r="R93" s="422"/>
      <c r="S93" s="422"/>
      <c r="T93" s="422"/>
      <c r="U93" s="422"/>
      <c r="V93" s="422"/>
      <c r="W93" s="422"/>
      <c r="X93" s="422"/>
      <c r="Y93" s="422"/>
      <c r="Z93" s="422"/>
      <c r="AA93" s="422"/>
      <c r="AB93" s="422"/>
      <c r="AC93" s="422"/>
      <c r="AD93" s="422"/>
      <c r="AE93" s="267"/>
      <c r="AF93" s="267"/>
      <c r="AG93" s="422"/>
      <c r="AH93" s="422"/>
      <c r="AI93" s="422"/>
      <c r="AJ93" s="422"/>
      <c r="AK93" s="422"/>
      <c r="AL93" s="121"/>
      <c r="AM93" s="241"/>
      <c r="AN93" s="9"/>
      <c r="AO93" s="9"/>
      <c r="AP93" s="9"/>
      <c r="AQ93" s="121"/>
      <c r="AR93" s="121"/>
      <c r="AS93" s="121"/>
      <c r="AT93" s="121"/>
      <c r="AU93" s="121"/>
      <c r="AV93" s="121"/>
      <c r="AW93" s="121"/>
      <c r="AX93" s="121"/>
      <c r="AY93" s="121"/>
      <c r="AZ93" s="121"/>
      <c r="BA93" s="121"/>
      <c r="BC93" s="124"/>
    </row>
    <row r="94" spans="1:55" ht="15.75" customHeight="1" x14ac:dyDescent="0.25">
      <c r="A94" s="635"/>
      <c r="B94" s="126"/>
      <c r="C94" s="369"/>
      <c r="D94" s="417"/>
      <c r="E94" s="139">
        <f t="shared" si="2"/>
        <v>0</v>
      </c>
      <c r="F94" s="422"/>
      <c r="G94" s="422"/>
      <c r="H94" s="422"/>
      <c r="I94" s="422"/>
      <c r="J94" s="423"/>
      <c r="K94" s="423"/>
      <c r="L94" s="423"/>
      <c r="M94" s="423"/>
      <c r="N94" s="422"/>
      <c r="O94" s="422"/>
      <c r="P94" s="422"/>
      <c r="Q94" s="422"/>
      <c r="R94" s="422"/>
      <c r="S94" s="422"/>
      <c r="T94" s="422"/>
      <c r="U94" s="422"/>
      <c r="V94" s="422"/>
      <c r="W94" s="422"/>
      <c r="X94" s="422"/>
      <c r="Y94" s="422"/>
      <c r="Z94" s="422"/>
      <c r="AA94" s="422"/>
      <c r="AB94" s="422"/>
      <c r="AC94" s="422"/>
      <c r="AD94" s="422"/>
      <c r="AE94" s="267"/>
      <c r="AF94" s="267"/>
      <c r="AG94" s="121"/>
      <c r="AH94" s="121"/>
      <c r="AI94" s="121"/>
      <c r="AJ94" s="121"/>
      <c r="AK94" s="121"/>
      <c r="AL94" s="121"/>
      <c r="AM94" s="241"/>
      <c r="AN94" s="9"/>
      <c r="AO94" s="9"/>
      <c r="AP94" s="9"/>
      <c r="AQ94" s="121"/>
      <c r="AR94" s="121"/>
      <c r="AS94" s="121"/>
      <c r="AT94" s="121"/>
      <c r="AU94" s="121"/>
      <c r="AV94" s="121"/>
      <c r="AW94" s="121"/>
      <c r="AX94" s="121"/>
      <c r="AY94" s="121"/>
      <c r="AZ94" s="121"/>
      <c r="BA94" s="121"/>
      <c r="BC94" s="124"/>
    </row>
    <row r="95" spans="1:55" ht="15.75" customHeight="1" x14ac:dyDescent="0.25">
      <c r="A95" s="635"/>
      <c r="B95" s="126"/>
      <c r="C95" s="369"/>
      <c r="D95" s="417"/>
      <c r="E95" s="139">
        <f t="shared" si="2"/>
        <v>0</v>
      </c>
      <c r="F95" s="422"/>
      <c r="G95" s="422"/>
      <c r="H95" s="422"/>
      <c r="I95" s="422"/>
      <c r="J95" s="423"/>
      <c r="K95" s="423"/>
      <c r="L95" s="423"/>
      <c r="M95" s="423"/>
      <c r="N95" s="422"/>
      <c r="O95" s="422"/>
      <c r="P95" s="422"/>
      <c r="Q95" s="422"/>
      <c r="R95" s="422"/>
      <c r="S95" s="422"/>
      <c r="T95" s="422"/>
      <c r="U95" s="422"/>
      <c r="V95" s="422"/>
      <c r="W95" s="422"/>
      <c r="X95" s="422"/>
      <c r="Y95" s="422"/>
      <c r="Z95" s="422"/>
      <c r="AA95" s="422"/>
      <c r="AB95" s="422"/>
      <c r="AC95" s="422"/>
      <c r="AD95" s="422"/>
      <c r="AE95" s="267"/>
      <c r="AF95" s="267"/>
      <c r="AG95" s="121"/>
      <c r="AH95" s="121"/>
      <c r="AI95" s="121"/>
      <c r="AJ95" s="121"/>
      <c r="AK95" s="121"/>
      <c r="AL95" s="121"/>
      <c r="AM95" s="241"/>
      <c r="AN95" s="9"/>
      <c r="AO95" s="9"/>
      <c r="AP95" s="9"/>
      <c r="AQ95" s="121"/>
      <c r="AR95" s="121"/>
      <c r="AS95" s="121"/>
      <c r="AT95" s="121"/>
      <c r="AU95" s="121"/>
      <c r="AV95" s="121"/>
      <c r="AW95" s="121"/>
      <c r="AX95" s="121"/>
      <c r="AY95" s="121"/>
      <c r="AZ95" s="121"/>
      <c r="BA95" s="121"/>
      <c r="BC95" s="124"/>
    </row>
    <row r="96" spans="1:55" ht="15.75" customHeight="1" x14ac:dyDescent="0.25">
      <c r="A96" s="635"/>
      <c r="B96" s="126"/>
      <c r="C96" s="120"/>
      <c r="D96" s="418"/>
      <c r="E96" s="139">
        <f t="shared" si="2"/>
        <v>0</v>
      </c>
      <c r="F96" s="422"/>
      <c r="G96" s="422"/>
      <c r="H96" s="422"/>
      <c r="I96" s="422"/>
      <c r="J96" s="423"/>
      <c r="K96" s="423"/>
      <c r="L96" s="423"/>
      <c r="M96" s="423"/>
      <c r="N96" s="422"/>
      <c r="O96" s="422"/>
      <c r="P96" s="422"/>
      <c r="Q96" s="422"/>
      <c r="R96" s="422"/>
      <c r="S96" s="422"/>
      <c r="T96" s="422"/>
      <c r="U96" s="422"/>
      <c r="V96" s="422"/>
      <c r="W96" s="422"/>
      <c r="X96" s="422"/>
      <c r="Y96" s="422"/>
      <c r="Z96" s="422"/>
      <c r="AA96" s="422"/>
      <c r="AB96" s="422"/>
      <c r="AC96" s="422"/>
      <c r="AD96" s="422"/>
      <c r="AE96" s="267"/>
      <c r="AF96" s="267"/>
      <c r="AG96" s="121"/>
      <c r="AH96" s="121"/>
      <c r="AI96" s="121"/>
      <c r="AJ96" s="121"/>
      <c r="AK96" s="121"/>
      <c r="AL96" s="121"/>
      <c r="AM96" s="241"/>
      <c r="AN96" s="9"/>
      <c r="AO96" s="9"/>
      <c r="AP96" s="9"/>
      <c r="AQ96" s="121"/>
      <c r="AR96" s="121"/>
      <c r="AS96" s="121"/>
      <c r="AT96" s="121"/>
      <c r="AU96" s="121"/>
      <c r="AV96" s="121"/>
      <c r="AW96" s="121"/>
      <c r="AX96" s="121"/>
      <c r="AY96" s="121"/>
      <c r="AZ96" s="121"/>
      <c r="BA96" s="121"/>
      <c r="BC96" s="124"/>
    </row>
    <row r="97" spans="1:55" ht="15.75" customHeight="1" x14ac:dyDescent="0.25">
      <c r="A97" s="635"/>
      <c r="B97" s="126"/>
      <c r="C97" s="369"/>
      <c r="D97" s="417"/>
      <c r="E97" s="139">
        <f t="shared" si="2"/>
        <v>0</v>
      </c>
      <c r="F97" s="120"/>
      <c r="G97" s="120"/>
      <c r="H97" s="120"/>
      <c r="I97" s="120"/>
      <c r="J97" s="125"/>
      <c r="K97" s="125"/>
      <c r="L97" s="125"/>
      <c r="M97" s="125"/>
      <c r="N97" s="120"/>
      <c r="O97" s="120"/>
      <c r="P97" s="120"/>
      <c r="Q97" s="120"/>
      <c r="R97" s="120"/>
      <c r="S97" s="120"/>
      <c r="T97" s="120"/>
      <c r="U97" s="120"/>
      <c r="V97" s="120"/>
      <c r="W97" s="120"/>
      <c r="X97" s="120"/>
      <c r="Y97" s="120"/>
      <c r="Z97" s="120"/>
      <c r="AA97" s="120"/>
      <c r="AB97" s="120"/>
      <c r="AC97" s="120"/>
      <c r="AD97" s="120"/>
      <c r="AE97" s="125"/>
      <c r="AF97" s="125"/>
      <c r="AG97" s="120"/>
      <c r="AH97" s="120"/>
      <c r="AI97" s="120"/>
      <c r="AJ97" s="120"/>
      <c r="AK97" s="120"/>
      <c r="AL97" s="121"/>
      <c r="AM97" s="241"/>
      <c r="AN97" s="9"/>
      <c r="AO97" s="9"/>
      <c r="AP97" s="9"/>
      <c r="AQ97" s="121"/>
      <c r="AR97" s="121"/>
      <c r="AS97" s="121"/>
      <c r="AT97" s="121"/>
      <c r="AU97" s="121"/>
      <c r="AV97" s="121"/>
      <c r="AW97" s="121"/>
      <c r="AX97" s="121"/>
      <c r="AY97" s="121"/>
      <c r="AZ97" s="121"/>
      <c r="BA97" s="121"/>
      <c r="BC97" s="124"/>
    </row>
    <row r="98" spans="1:55" ht="15.75" customHeight="1" x14ac:dyDescent="0.25">
      <c r="A98" s="635"/>
      <c r="B98" s="126"/>
      <c r="C98" s="369"/>
      <c r="D98" s="417"/>
      <c r="E98" s="139">
        <f t="shared" si="2"/>
        <v>0</v>
      </c>
      <c r="F98" s="121"/>
      <c r="G98" s="121"/>
      <c r="H98" s="121"/>
      <c r="I98" s="121"/>
      <c r="J98" s="267"/>
      <c r="K98" s="267"/>
      <c r="L98" s="267"/>
      <c r="M98" s="267"/>
      <c r="N98" s="121"/>
      <c r="O98" s="121"/>
      <c r="P98" s="121"/>
      <c r="Q98" s="121"/>
      <c r="R98" s="121"/>
      <c r="S98" s="121"/>
      <c r="T98" s="121"/>
      <c r="U98" s="121"/>
      <c r="V98" s="121"/>
      <c r="W98" s="121"/>
      <c r="X98" s="121"/>
      <c r="Y98" s="121"/>
      <c r="Z98" s="121"/>
      <c r="AA98" s="121"/>
      <c r="AB98" s="121"/>
      <c r="AC98" s="121"/>
      <c r="AD98" s="121"/>
      <c r="AE98" s="267"/>
      <c r="AF98" s="267"/>
      <c r="AG98" s="121"/>
      <c r="AH98" s="121"/>
      <c r="AI98" s="121"/>
      <c r="AJ98" s="121"/>
      <c r="AK98" s="121"/>
      <c r="AL98" s="121"/>
      <c r="AM98" s="241"/>
      <c r="AN98" s="9"/>
      <c r="AO98" s="9"/>
      <c r="AP98" s="9"/>
      <c r="AQ98" s="121"/>
      <c r="AR98" s="121"/>
      <c r="AS98" s="121"/>
      <c r="AT98" s="121"/>
      <c r="AU98" s="121"/>
      <c r="AV98" s="121"/>
      <c r="AW98" s="121"/>
      <c r="AX98" s="121"/>
      <c r="AY98" s="121"/>
      <c r="AZ98" s="121"/>
      <c r="BA98" s="121"/>
      <c r="BC98" s="124"/>
    </row>
    <row r="99" spans="1:55" ht="15.75" customHeight="1" x14ac:dyDescent="0.25">
      <c r="A99" s="636"/>
      <c r="B99" s="126"/>
      <c r="C99" s="369"/>
      <c r="D99" s="417"/>
      <c r="E99" s="139">
        <f t="shared" si="2"/>
        <v>0</v>
      </c>
      <c r="F99" s="121"/>
      <c r="G99" s="121"/>
      <c r="H99" s="121"/>
      <c r="I99" s="121"/>
      <c r="J99" s="267"/>
      <c r="K99" s="267"/>
      <c r="L99" s="267"/>
      <c r="M99" s="267"/>
      <c r="N99" s="121"/>
      <c r="O99" s="121"/>
      <c r="P99" s="121"/>
      <c r="Q99" s="121"/>
      <c r="R99" s="121"/>
      <c r="S99" s="121"/>
      <c r="T99" s="121"/>
      <c r="U99" s="121"/>
      <c r="V99" s="121"/>
      <c r="W99" s="121"/>
      <c r="X99" s="121"/>
      <c r="Y99" s="121"/>
      <c r="Z99" s="121"/>
      <c r="AA99" s="121"/>
      <c r="AB99" s="121"/>
      <c r="AC99" s="121"/>
      <c r="AD99" s="121"/>
      <c r="AE99" s="267"/>
      <c r="AF99" s="267"/>
      <c r="AG99" s="121"/>
      <c r="AH99" s="121"/>
      <c r="AI99" s="121"/>
      <c r="AJ99" s="121"/>
      <c r="AK99" s="121"/>
      <c r="AL99" s="120"/>
      <c r="AM99" s="240"/>
      <c r="AN99" s="9"/>
      <c r="AO99" s="9"/>
      <c r="AP99" s="9"/>
      <c r="AQ99" s="120"/>
      <c r="AR99" s="120"/>
      <c r="AS99" s="120"/>
      <c r="AT99" s="120"/>
      <c r="AU99" s="120"/>
      <c r="AV99" s="120"/>
      <c r="AW99" s="120"/>
      <c r="AX99" s="120"/>
      <c r="AY99" s="120"/>
      <c r="AZ99" s="120"/>
      <c r="BA99" s="120"/>
      <c r="BC99" s="124"/>
    </row>
    <row r="100" spans="1:55" ht="15.75" customHeight="1" x14ac:dyDescent="0.25">
      <c r="A100" s="626" t="s">
        <v>261</v>
      </c>
      <c r="B100" s="111" t="s">
        <v>392</v>
      </c>
      <c r="C100" s="369"/>
      <c r="D100" s="418"/>
      <c r="E100" s="139">
        <f t="shared" si="2"/>
        <v>0</v>
      </c>
      <c r="F100" s="121"/>
      <c r="G100" s="121"/>
      <c r="H100" s="121"/>
      <c r="I100" s="121"/>
      <c r="J100" s="267"/>
      <c r="K100" s="267"/>
      <c r="L100" s="267"/>
      <c r="M100" s="267"/>
      <c r="N100" s="121"/>
      <c r="O100" s="121"/>
      <c r="P100" s="121"/>
      <c r="Q100" s="121"/>
      <c r="R100" s="121"/>
      <c r="S100" s="121"/>
      <c r="T100" s="121"/>
      <c r="U100" s="121"/>
      <c r="V100" s="121"/>
      <c r="W100" s="121"/>
      <c r="X100" s="121"/>
      <c r="Y100" s="121"/>
      <c r="Z100" s="121"/>
      <c r="AA100" s="121"/>
      <c r="AB100" s="121"/>
      <c r="AC100" s="121"/>
      <c r="AD100" s="121"/>
      <c r="AE100" s="267"/>
      <c r="AF100" s="267"/>
      <c r="AG100" s="121"/>
      <c r="AH100" s="121"/>
      <c r="AI100" s="121"/>
      <c r="AJ100" s="121"/>
      <c r="AK100" s="121"/>
      <c r="AL100" s="121"/>
      <c r="AM100" s="241"/>
      <c r="AN100" s="9"/>
      <c r="AO100" s="9"/>
      <c r="AP100" s="9"/>
      <c r="AQ100" s="121"/>
      <c r="AR100" s="121"/>
      <c r="AS100" s="121"/>
      <c r="AT100" s="121"/>
      <c r="AU100" s="121"/>
      <c r="AV100" s="121"/>
      <c r="AW100" s="121"/>
      <c r="AX100" s="121"/>
      <c r="AY100" s="121"/>
      <c r="AZ100" s="121"/>
      <c r="BA100" s="121"/>
      <c r="BC100" s="124"/>
    </row>
    <row r="101" spans="1:55" ht="15.75" customHeight="1" x14ac:dyDescent="0.25">
      <c r="A101" s="627"/>
      <c r="B101" s="111"/>
      <c r="C101" s="369"/>
      <c r="D101" s="417"/>
      <c r="E101" s="139">
        <f t="shared" si="2"/>
        <v>0</v>
      </c>
      <c r="F101" s="121"/>
      <c r="G101" s="121"/>
      <c r="H101" s="121"/>
      <c r="I101" s="121"/>
      <c r="J101" s="267"/>
      <c r="K101" s="267"/>
      <c r="L101" s="267"/>
      <c r="M101" s="267"/>
      <c r="N101" s="121"/>
      <c r="O101" s="121"/>
      <c r="P101" s="121"/>
      <c r="Q101" s="121"/>
      <c r="R101" s="121"/>
      <c r="S101" s="121"/>
      <c r="T101" s="121"/>
      <c r="U101" s="121"/>
      <c r="V101" s="121"/>
      <c r="W101" s="121"/>
      <c r="X101" s="121"/>
      <c r="Y101" s="121"/>
      <c r="Z101" s="121"/>
      <c r="AA101" s="121"/>
      <c r="AB101" s="121"/>
      <c r="AC101" s="121"/>
      <c r="AD101" s="121"/>
      <c r="AE101" s="267"/>
      <c r="AF101" s="267"/>
      <c r="AG101" s="121"/>
      <c r="AH101" s="121"/>
      <c r="AI101" s="121"/>
      <c r="AJ101" s="121"/>
      <c r="AK101" s="121"/>
      <c r="AL101" s="121"/>
      <c r="AM101" s="241"/>
      <c r="AN101" s="9"/>
      <c r="AO101" s="9"/>
      <c r="AP101" s="9"/>
      <c r="AQ101" s="121"/>
      <c r="AR101" s="121"/>
      <c r="AS101" s="121"/>
      <c r="AT101" s="121"/>
      <c r="AU101" s="121"/>
      <c r="AV101" s="121"/>
      <c r="AW101" s="121"/>
      <c r="AX101" s="121"/>
      <c r="AY101" s="121"/>
      <c r="AZ101" s="121"/>
      <c r="BA101" s="121"/>
      <c r="BC101" s="124"/>
    </row>
    <row r="102" spans="1:55" ht="15.75" customHeight="1" x14ac:dyDescent="0.25">
      <c r="A102" s="627"/>
      <c r="B102" s="111"/>
      <c r="C102" s="369"/>
      <c r="D102" s="418"/>
      <c r="E102" s="139">
        <f t="shared" si="2"/>
        <v>0</v>
      </c>
      <c r="F102" s="121"/>
      <c r="G102" s="121"/>
      <c r="H102" s="121"/>
      <c r="I102" s="121"/>
      <c r="J102" s="267"/>
      <c r="K102" s="267"/>
      <c r="L102" s="267"/>
      <c r="M102" s="267"/>
      <c r="N102" s="121"/>
      <c r="O102" s="121"/>
      <c r="P102" s="121"/>
      <c r="Q102" s="121"/>
      <c r="R102" s="121"/>
      <c r="S102" s="121"/>
      <c r="T102" s="121"/>
      <c r="U102" s="121"/>
      <c r="V102" s="121"/>
      <c r="W102" s="121"/>
      <c r="X102" s="121"/>
      <c r="Y102" s="121"/>
      <c r="Z102" s="121"/>
      <c r="AA102" s="121"/>
      <c r="AB102" s="121"/>
      <c r="AC102" s="121"/>
      <c r="AD102" s="121"/>
      <c r="AE102" s="267"/>
      <c r="AF102" s="267"/>
      <c r="AG102" s="121"/>
      <c r="AH102" s="121"/>
      <c r="AI102" s="121"/>
      <c r="AJ102" s="121"/>
      <c r="AK102" s="121"/>
      <c r="AL102" s="121"/>
      <c r="AM102" s="241"/>
      <c r="AN102" s="9"/>
      <c r="AO102" s="9"/>
      <c r="AP102" s="9"/>
      <c r="AQ102" s="121"/>
      <c r="AR102" s="121"/>
      <c r="AS102" s="121"/>
      <c r="AT102" s="121"/>
      <c r="AU102" s="121"/>
      <c r="AV102" s="121"/>
      <c r="AW102" s="121"/>
      <c r="AX102" s="121"/>
      <c r="AY102" s="121"/>
      <c r="AZ102" s="121"/>
      <c r="BA102" s="121"/>
      <c r="BC102" s="124"/>
    </row>
    <row r="103" spans="1:55" ht="15.75" customHeight="1" x14ac:dyDescent="0.25">
      <c r="A103" s="627"/>
      <c r="B103" s="111"/>
      <c r="C103" s="369"/>
      <c r="D103" s="418"/>
      <c r="E103" s="139">
        <f t="shared" si="2"/>
        <v>0</v>
      </c>
      <c r="F103" s="121"/>
      <c r="G103" s="121"/>
      <c r="H103" s="121"/>
      <c r="I103" s="121"/>
      <c r="J103" s="267"/>
      <c r="K103" s="267"/>
      <c r="L103" s="267"/>
      <c r="M103" s="267"/>
      <c r="N103" s="121"/>
      <c r="O103" s="121"/>
      <c r="P103" s="121"/>
      <c r="Q103" s="121"/>
      <c r="R103" s="121"/>
      <c r="S103" s="121"/>
      <c r="T103" s="121"/>
      <c r="U103" s="121"/>
      <c r="V103" s="121"/>
      <c r="W103" s="121"/>
      <c r="X103" s="121"/>
      <c r="Y103" s="121"/>
      <c r="Z103" s="121"/>
      <c r="AA103" s="121"/>
      <c r="AB103" s="121"/>
      <c r="AC103" s="121"/>
      <c r="AD103" s="121"/>
      <c r="AE103" s="267"/>
      <c r="AF103" s="267"/>
      <c r="AG103" s="121"/>
      <c r="AH103" s="121"/>
      <c r="AI103" s="121"/>
      <c r="AJ103" s="121"/>
      <c r="AK103" s="121"/>
      <c r="AL103" s="121"/>
      <c r="AM103" s="241"/>
      <c r="AN103" s="9"/>
      <c r="AO103" s="9"/>
      <c r="AP103" s="9"/>
      <c r="AQ103" s="121"/>
      <c r="AR103" s="121"/>
      <c r="AS103" s="121"/>
      <c r="AT103" s="121"/>
      <c r="AU103" s="121"/>
      <c r="AV103" s="121"/>
      <c r="AW103" s="121"/>
      <c r="AX103" s="121"/>
      <c r="AY103" s="121"/>
      <c r="AZ103" s="121"/>
      <c r="BA103" s="121"/>
      <c r="BC103" s="124"/>
    </row>
    <row r="104" spans="1:55" ht="15.75" customHeight="1" x14ac:dyDescent="0.25">
      <c r="A104" s="627"/>
      <c r="B104" s="111"/>
      <c r="C104" s="369"/>
      <c r="D104" s="417"/>
      <c r="E104" s="139">
        <f t="shared" si="2"/>
        <v>0</v>
      </c>
      <c r="F104" s="121"/>
      <c r="G104" s="121"/>
      <c r="H104" s="121"/>
      <c r="I104" s="121"/>
      <c r="J104" s="267"/>
      <c r="K104" s="267"/>
      <c r="L104" s="267"/>
      <c r="M104" s="267"/>
      <c r="N104" s="121"/>
      <c r="O104" s="121"/>
      <c r="P104" s="121"/>
      <c r="Q104" s="121"/>
      <c r="R104" s="121"/>
      <c r="S104" s="121"/>
      <c r="T104" s="121"/>
      <c r="U104" s="121"/>
      <c r="V104" s="121"/>
      <c r="W104" s="121"/>
      <c r="X104" s="121"/>
      <c r="Y104" s="121"/>
      <c r="Z104" s="121"/>
      <c r="AA104" s="121"/>
      <c r="AB104" s="121"/>
      <c r="AC104" s="121"/>
      <c r="AD104" s="121"/>
      <c r="AE104" s="267"/>
      <c r="AF104" s="267"/>
      <c r="AG104" s="121"/>
      <c r="AH104" s="121"/>
      <c r="AI104" s="121"/>
      <c r="AJ104" s="121"/>
      <c r="AK104" s="121"/>
      <c r="AL104" s="121"/>
      <c r="AM104" s="241"/>
      <c r="AN104" s="9"/>
      <c r="AO104" s="9"/>
      <c r="AP104" s="9"/>
      <c r="AQ104" s="121"/>
      <c r="AR104" s="121"/>
      <c r="AS104" s="121"/>
      <c r="AT104" s="121"/>
      <c r="AU104" s="121"/>
      <c r="AV104" s="121"/>
      <c r="AW104" s="121"/>
      <c r="AX104" s="121"/>
      <c r="AY104" s="121"/>
      <c r="AZ104" s="121"/>
      <c r="BA104" s="121"/>
      <c r="BC104" s="124"/>
    </row>
    <row r="105" spans="1:55" ht="15.75" customHeight="1" x14ac:dyDescent="0.25">
      <c r="A105" s="627"/>
      <c r="B105" s="111"/>
      <c r="C105" s="369"/>
      <c r="D105" s="417"/>
      <c r="E105" s="139">
        <f t="shared" si="2"/>
        <v>0</v>
      </c>
      <c r="F105" s="120"/>
      <c r="G105" s="120"/>
      <c r="H105" s="120"/>
      <c r="I105" s="120"/>
      <c r="J105" s="125"/>
      <c r="K105" s="125"/>
      <c r="L105" s="125"/>
      <c r="M105" s="125"/>
      <c r="N105" s="120"/>
      <c r="O105" s="120"/>
      <c r="P105" s="120"/>
      <c r="Q105" s="120"/>
      <c r="R105" s="120"/>
      <c r="S105" s="120"/>
      <c r="T105" s="120"/>
      <c r="U105" s="120"/>
      <c r="V105" s="120"/>
      <c r="W105" s="120"/>
      <c r="X105" s="120"/>
      <c r="Y105" s="120"/>
      <c r="Z105" s="120"/>
      <c r="AA105" s="120"/>
      <c r="AB105" s="120"/>
      <c r="AC105" s="120"/>
      <c r="AD105" s="120"/>
      <c r="AE105" s="125"/>
      <c r="AF105" s="125"/>
      <c r="AG105" s="120"/>
      <c r="AH105" s="120"/>
      <c r="AI105" s="120"/>
      <c r="AJ105" s="120"/>
      <c r="AK105" s="120"/>
      <c r="AL105" s="121"/>
      <c r="AM105" s="241"/>
      <c r="AN105" s="9"/>
      <c r="AO105" s="9"/>
      <c r="AP105" s="9"/>
      <c r="AQ105" s="121"/>
      <c r="AR105" s="121"/>
      <c r="AS105" s="121"/>
      <c r="AT105" s="121"/>
      <c r="AU105" s="121"/>
      <c r="AV105" s="121"/>
      <c r="AW105" s="121"/>
      <c r="AX105" s="121"/>
      <c r="AY105" s="121"/>
      <c r="AZ105" s="121"/>
      <c r="BA105" s="121"/>
      <c r="BC105" s="124"/>
    </row>
    <row r="106" spans="1:55" ht="15.75" customHeight="1" x14ac:dyDescent="0.25">
      <c r="A106" s="627"/>
      <c r="B106" s="111"/>
      <c r="C106" s="369"/>
      <c r="D106" s="417"/>
      <c r="E106" s="139">
        <f t="shared" si="2"/>
        <v>0</v>
      </c>
      <c r="F106" s="120"/>
      <c r="G106" s="120"/>
      <c r="H106" s="120"/>
      <c r="I106" s="120"/>
      <c r="J106" s="125"/>
      <c r="K106" s="125"/>
      <c r="L106" s="125"/>
      <c r="M106" s="125"/>
      <c r="N106" s="120"/>
      <c r="O106" s="120"/>
      <c r="P106" s="120"/>
      <c r="Q106" s="120"/>
      <c r="R106" s="120"/>
      <c r="S106" s="120"/>
      <c r="T106" s="120"/>
      <c r="U106" s="120"/>
      <c r="V106" s="120"/>
      <c r="W106" s="120"/>
      <c r="X106" s="120"/>
      <c r="Y106" s="120"/>
      <c r="Z106" s="120"/>
      <c r="AA106" s="120"/>
      <c r="AB106" s="120"/>
      <c r="AC106" s="120"/>
      <c r="AD106" s="120"/>
      <c r="AE106" s="125"/>
      <c r="AF106" s="125"/>
      <c r="AG106" s="120"/>
      <c r="AH106" s="120"/>
      <c r="AI106" s="120"/>
      <c r="AJ106" s="120"/>
      <c r="AK106" s="120"/>
      <c r="AL106" s="121"/>
      <c r="AM106" s="241"/>
      <c r="AN106" s="9"/>
      <c r="AO106" s="9"/>
      <c r="AP106" s="9"/>
      <c r="AQ106" s="121"/>
      <c r="AR106" s="121"/>
      <c r="AS106" s="121"/>
      <c r="AT106" s="121"/>
      <c r="AU106" s="121"/>
      <c r="AV106" s="121"/>
      <c r="AW106" s="121"/>
      <c r="AX106" s="121"/>
      <c r="AY106" s="121"/>
      <c r="AZ106" s="121"/>
      <c r="BA106" s="121"/>
      <c r="BC106" s="124"/>
    </row>
    <row r="107" spans="1:55" ht="15.75" customHeight="1" x14ac:dyDescent="0.25">
      <c r="A107" s="628"/>
      <c r="B107" s="111"/>
      <c r="C107" s="369"/>
      <c r="D107" s="418"/>
      <c r="E107" s="139">
        <f t="shared" si="2"/>
        <v>0</v>
      </c>
      <c r="F107" s="120"/>
      <c r="G107" s="120"/>
      <c r="H107" s="120"/>
      <c r="I107" s="120"/>
      <c r="J107" s="125"/>
      <c r="K107" s="125"/>
      <c r="L107" s="125"/>
      <c r="M107" s="125"/>
      <c r="N107" s="120"/>
      <c r="O107" s="120"/>
      <c r="P107" s="120"/>
      <c r="Q107" s="120"/>
      <c r="R107" s="120"/>
      <c r="S107" s="120"/>
      <c r="T107" s="120"/>
      <c r="U107" s="120"/>
      <c r="V107" s="120"/>
      <c r="W107" s="120"/>
      <c r="X107" s="120"/>
      <c r="Y107" s="120"/>
      <c r="Z107" s="120"/>
      <c r="AA107" s="120"/>
      <c r="AB107" s="120"/>
      <c r="AC107" s="120"/>
      <c r="AD107" s="120"/>
      <c r="AE107" s="125"/>
      <c r="AF107" s="125"/>
      <c r="AG107" s="120"/>
      <c r="AH107" s="120"/>
      <c r="AI107" s="120"/>
      <c r="AJ107" s="120"/>
      <c r="AK107" s="120"/>
      <c r="AL107" s="120"/>
      <c r="AM107" s="240"/>
      <c r="AN107" s="9"/>
      <c r="AO107" s="9"/>
      <c r="AP107" s="9"/>
      <c r="AQ107" s="120"/>
      <c r="AR107" s="120"/>
      <c r="AS107" s="120"/>
      <c r="AT107" s="120"/>
      <c r="AU107" s="120"/>
      <c r="AV107" s="120"/>
      <c r="AW107" s="120"/>
      <c r="AX107" s="120"/>
      <c r="AY107" s="120"/>
      <c r="AZ107" s="120"/>
      <c r="BA107" s="120"/>
    </row>
    <row r="108" spans="1:55" x14ac:dyDescent="0.25">
      <c r="A108" s="625" t="s">
        <v>479</v>
      </c>
      <c r="B108" s="145" t="s">
        <v>306</v>
      </c>
      <c r="C108" s="120"/>
      <c r="D108" s="417" t="s">
        <v>485</v>
      </c>
      <c r="E108" s="139">
        <f t="shared" si="2"/>
        <v>4</v>
      </c>
      <c r="F108" s="120"/>
      <c r="G108" s="120"/>
      <c r="H108" s="120"/>
      <c r="I108" s="120" t="s">
        <v>258</v>
      </c>
      <c r="J108" s="125" t="s">
        <v>258</v>
      </c>
      <c r="K108" s="125"/>
      <c r="L108" s="125"/>
      <c r="M108" s="125"/>
      <c r="N108" s="120"/>
      <c r="O108" s="120"/>
      <c r="P108" s="120"/>
      <c r="Q108" s="120"/>
      <c r="R108" s="120" t="s">
        <v>258</v>
      </c>
      <c r="S108" s="120"/>
      <c r="T108" s="120"/>
      <c r="U108" s="120"/>
      <c r="V108" s="120"/>
      <c r="W108" s="120"/>
      <c r="X108" s="120"/>
      <c r="Y108" s="120"/>
      <c r="Z108" s="120"/>
      <c r="AA108" s="120"/>
      <c r="AB108" s="120"/>
      <c r="AC108" s="120"/>
      <c r="AD108" s="120"/>
      <c r="AE108" s="125"/>
      <c r="AF108" s="125"/>
      <c r="AG108" s="120"/>
      <c r="AH108" s="120" t="s">
        <v>258</v>
      </c>
      <c r="AI108" s="120"/>
      <c r="AJ108" s="120"/>
      <c r="AK108" s="120"/>
      <c r="AL108" s="113"/>
      <c r="AM108" s="243"/>
      <c r="AN108" s="434"/>
      <c r="AO108" s="434"/>
      <c r="AP108" s="434"/>
      <c r="AQ108" s="113"/>
      <c r="AR108" s="113"/>
      <c r="AS108" s="113"/>
      <c r="AT108" s="113"/>
      <c r="AU108" s="113"/>
      <c r="AV108" s="113"/>
      <c r="AW108" s="113"/>
      <c r="AX108" s="113"/>
      <c r="AY108" s="113"/>
      <c r="AZ108" s="113"/>
      <c r="BA108" s="113"/>
    </row>
    <row r="109" spans="1:55" x14ac:dyDescent="0.25">
      <c r="A109" s="625"/>
      <c r="B109" s="145" t="s">
        <v>307</v>
      </c>
      <c r="C109" s="120"/>
      <c r="D109" s="417" t="s">
        <v>486</v>
      </c>
      <c r="E109" s="139">
        <f t="shared" si="2"/>
        <v>1</v>
      </c>
      <c r="F109" s="120"/>
      <c r="G109" s="120"/>
      <c r="H109" s="120"/>
      <c r="I109" s="120"/>
      <c r="J109" s="125"/>
      <c r="K109" s="125"/>
      <c r="L109" s="125"/>
      <c r="M109" s="125"/>
      <c r="N109" s="120"/>
      <c r="O109" s="120"/>
      <c r="P109" s="120"/>
      <c r="Q109" s="120"/>
      <c r="R109" s="120"/>
      <c r="S109" s="120"/>
      <c r="T109" s="120"/>
      <c r="U109" s="120"/>
      <c r="V109" s="120"/>
      <c r="W109" s="120"/>
      <c r="X109" s="120"/>
      <c r="Y109" s="120"/>
      <c r="Z109" s="120"/>
      <c r="AA109" s="120" t="s">
        <v>258</v>
      </c>
      <c r="AB109" s="120"/>
      <c r="AC109" s="120"/>
      <c r="AD109" s="120"/>
      <c r="AE109" s="125"/>
      <c r="AF109" s="125"/>
      <c r="AG109" s="120"/>
      <c r="AH109" s="120"/>
      <c r="AI109" s="120"/>
      <c r="AJ109" s="120"/>
      <c r="AK109" s="120"/>
      <c r="AL109" s="113"/>
      <c r="AM109" s="243"/>
      <c r="AN109" s="434"/>
      <c r="AO109" s="434"/>
      <c r="AP109" s="434"/>
      <c r="AQ109" s="113"/>
      <c r="AR109" s="113"/>
      <c r="AS109" s="113"/>
      <c r="AT109" s="113"/>
      <c r="AU109" s="113"/>
      <c r="AV109" s="113"/>
      <c r="AW109" s="113"/>
      <c r="AX109" s="113"/>
      <c r="AY109" s="113"/>
      <c r="AZ109" s="113"/>
      <c r="BA109" s="113"/>
    </row>
    <row r="110" spans="1:55" x14ac:dyDescent="0.25">
      <c r="A110" s="632" t="s">
        <v>481</v>
      </c>
      <c r="B110" s="147" t="s">
        <v>306</v>
      </c>
      <c r="C110" s="120"/>
      <c r="D110" s="417" t="s">
        <v>490</v>
      </c>
      <c r="E110" s="139">
        <f t="shared" si="2"/>
        <v>4</v>
      </c>
      <c r="F110" s="120"/>
      <c r="G110" s="120"/>
      <c r="H110" s="120"/>
      <c r="I110" s="120" t="s">
        <v>258</v>
      </c>
      <c r="J110" s="125"/>
      <c r="K110" s="125"/>
      <c r="L110" s="125"/>
      <c r="M110" s="125"/>
      <c r="N110" s="120"/>
      <c r="O110" s="120" t="s">
        <v>258</v>
      </c>
      <c r="P110" s="120"/>
      <c r="Q110" s="120"/>
      <c r="R110" s="120"/>
      <c r="S110" s="120"/>
      <c r="T110" s="120"/>
      <c r="U110" s="120"/>
      <c r="V110" s="120"/>
      <c r="W110" s="120"/>
      <c r="X110" s="120"/>
      <c r="Y110" s="120"/>
      <c r="Z110" s="120"/>
      <c r="AA110" s="120" t="s">
        <v>258</v>
      </c>
      <c r="AB110" s="120"/>
      <c r="AC110" s="120"/>
      <c r="AD110" s="120"/>
      <c r="AE110" s="125"/>
      <c r="AF110" s="125"/>
      <c r="AG110" s="120"/>
      <c r="AH110" s="120"/>
      <c r="AI110" s="120" t="s">
        <v>258</v>
      </c>
      <c r="AJ110" s="120"/>
      <c r="AK110" s="120"/>
      <c r="AL110" s="113"/>
      <c r="AM110" s="243"/>
      <c r="AN110" s="434"/>
      <c r="AO110" s="434"/>
      <c r="AP110" s="434"/>
      <c r="AQ110" s="113"/>
      <c r="AR110" s="113"/>
      <c r="AS110" s="113"/>
      <c r="AT110" s="113"/>
      <c r="AU110" s="113"/>
      <c r="AV110" s="113"/>
      <c r="AW110" s="113"/>
      <c r="AX110" s="113"/>
      <c r="AY110" s="113"/>
      <c r="AZ110" s="113"/>
      <c r="BA110" s="113"/>
    </row>
    <row r="111" spans="1:55" x14ac:dyDescent="0.25">
      <c r="A111" s="633"/>
      <c r="B111" s="147" t="s">
        <v>307</v>
      </c>
      <c r="C111" s="120"/>
      <c r="D111" s="417" t="s">
        <v>491</v>
      </c>
      <c r="E111" s="139">
        <f t="shared" si="2"/>
        <v>2</v>
      </c>
      <c r="F111" s="120"/>
      <c r="G111" s="120"/>
      <c r="H111" s="120"/>
      <c r="I111" s="120"/>
      <c r="J111" s="125" t="s">
        <v>258</v>
      </c>
      <c r="K111" s="125"/>
      <c r="L111" s="125"/>
      <c r="M111" s="125"/>
      <c r="N111" s="120"/>
      <c r="O111" s="120"/>
      <c r="P111" s="120"/>
      <c r="Q111" s="120"/>
      <c r="R111" s="120"/>
      <c r="S111" s="120"/>
      <c r="T111" s="120"/>
      <c r="U111" s="120"/>
      <c r="V111" s="120"/>
      <c r="W111" s="120"/>
      <c r="X111" s="120"/>
      <c r="Y111" s="120"/>
      <c r="Z111" s="120"/>
      <c r="AA111" s="120"/>
      <c r="AB111" s="120"/>
      <c r="AC111" s="120"/>
      <c r="AD111" s="120"/>
      <c r="AE111" s="125" t="s">
        <v>258</v>
      </c>
      <c r="AF111" s="125"/>
      <c r="AG111" s="120"/>
      <c r="AH111" s="120"/>
      <c r="AI111" s="120"/>
      <c r="AJ111" s="120"/>
      <c r="AK111" s="120"/>
      <c r="AL111" s="113"/>
      <c r="AM111" s="243"/>
      <c r="AN111" s="434"/>
      <c r="AO111" s="434"/>
      <c r="AP111" s="434"/>
      <c r="AQ111" s="113"/>
      <c r="AR111" s="113"/>
      <c r="AS111" s="113"/>
      <c r="AT111" s="113"/>
      <c r="AU111" s="113"/>
      <c r="AV111" s="113"/>
      <c r="AW111" s="113"/>
      <c r="AX111" s="113"/>
      <c r="AY111" s="113"/>
      <c r="AZ111" s="113"/>
      <c r="BA111" s="113"/>
    </row>
    <row r="112" spans="1:55" x14ac:dyDescent="0.25">
      <c r="A112" s="625" t="s">
        <v>545</v>
      </c>
      <c r="B112" s="145" t="s">
        <v>306</v>
      </c>
      <c r="C112" s="120"/>
      <c r="D112" s="417" t="s">
        <v>488</v>
      </c>
      <c r="E112" s="139">
        <f t="shared" si="2"/>
        <v>3</v>
      </c>
      <c r="F112" s="120"/>
      <c r="G112" s="120"/>
      <c r="H112" s="120"/>
      <c r="I112" s="120" t="s">
        <v>258</v>
      </c>
      <c r="J112" s="125"/>
      <c r="K112" s="125"/>
      <c r="L112" s="125"/>
      <c r="M112" s="125"/>
      <c r="N112" s="120"/>
      <c r="O112" s="120" t="s">
        <v>258</v>
      </c>
      <c r="P112" s="120" t="s">
        <v>258</v>
      </c>
      <c r="Q112" s="120"/>
      <c r="R112" s="120"/>
      <c r="S112" s="120"/>
      <c r="T112" s="120"/>
      <c r="U112" s="120"/>
      <c r="V112" s="120"/>
      <c r="W112" s="120"/>
      <c r="X112" s="120"/>
      <c r="Y112" s="120"/>
      <c r="Z112" s="120"/>
      <c r="AA112" s="120"/>
      <c r="AB112" s="120"/>
      <c r="AC112" s="120"/>
      <c r="AD112" s="120"/>
      <c r="AE112" s="125"/>
      <c r="AF112" s="125"/>
      <c r="AG112" s="120"/>
      <c r="AH112" s="120"/>
      <c r="AI112" s="120"/>
      <c r="AJ112" s="120"/>
      <c r="AK112" s="120"/>
      <c r="AL112" s="113"/>
      <c r="AM112" s="243"/>
      <c r="AN112" s="434"/>
      <c r="AO112" s="434"/>
      <c r="AP112" s="434"/>
      <c r="AQ112" s="113"/>
      <c r="AR112" s="113"/>
      <c r="AS112" s="113"/>
      <c r="AT112" s="113"/>
      <c r="AU112" s="113"/>
      <c r="AV112" s="113"/>
      <c r="AW112" s="113"/>
      <c r="AX112" s="113"/>
      <c r="AY112" s="113"/>
      <c r="AZ112" s="113"/>
      <c r="BA112" s="113"/>
    </row>
    <row r="113" spans="1:53" x14ac:dyDescent="0.25">
      <c r="A113" s="625"/>
      <c r="B113" s="145" t="s">
        <v>305</v>
      </c>
      <c r="C113" s="120"/>
      <c r="D113" s="417" t="s">
        <v>489</v>
      </c>
      <c r="E113" s="139">
        <f t="shared" si="2"/>
        <v>1</v>
      </c>
      <c r="F113" s="120"/>
      <c r="G113" s="120"/>
      <c r="H113" s="120"/>
      <c r="I113" s="120"/>
      <c r="J113" s="125"/>
      <c r="K113" s="125"/>
      <c r="L113" s="125"/>
      <c r="M113" s="125"/>
      <c r="N113" s="120"/>
      <c r="O113" s="120"/>
      <c r="P113" s="120"/>
      <c r="Q113" s="120"/>
      <c r="R113" s="120"/>
      <c r="S113" s="120"/>
      <c r="T113" s="120"/>
      <c r="U113" s="120"/>
      <c r="V113" s="120"/>
      <c r="W113" s="120"/>
      <c r="X113" s="120"/>
      <c r="Y113" s="120"/>
      <c r="Z113" s="120"/>
      <c r="AA113" s="120"/>
      <c r="AB113" s="120"/>
      <c r="AC113" s="120"/>
      <c r="AD113" s="120"/>
      <c r="AE113" s="125"/>
      <c r="AF113" s="125"/>
      <c r="AG113" s="120"/>
      <c r="AH113" s="120" t="s">
        <v>258</v>
      </c>
      <c r="AI113" s="120"/>
      <c r="AJ113" s="120"/>
      <c r="AK113" s="120"/>
      <c r="AL113" s="113"/>
      <c r="AM113" s="243"/>
      <c r="AN113" s="434"/>
      <c r="AO113" s="434"/>
      <c r="AP113" s="434"/>
      <c r="AQ113" s="113"/>
      <c r="AR113" s="113"/>
      <c r="AS113" s="113"/>
      <c r="AT113" s="113"/>
      <c r="AU113" s="113"/>
      <c r="AV113" s="113"/>
      <c r="AW113" s="113"/>
      <c r="AX113" s="113"/>
      <c r="AY113" s="113"/>
      <c r="AZ113" s="113"/>
      <c r="BA113" s="113"/>
    </row>
    <row r="114" spans="1:53" x14ac:dyDescent="0.25">
      <c r="A114" s="625"/>
      <c r="B114" s="145" t="s">
        <v>304</v>
      </c>
      <c r="C114" s="120"/>
      <c r="D114" s="417" t="s">
        <v>524</v>
      </c>
      <c r="E114" s="139">
        <f t="shared" si="2"/>
        <v>1</v>
      </c>
      <c r="F114" s="120"/>
      <c r="G114" s="120"/>
      <c r="H114" s="120"/>
      <c r="I114" s="120"/>
      <c r="J114" s="125" t="s">
        <v>258</v>
      </c>
      <c r="K114" s="125"/>
      <c r="L114" s="125"/>
      <c r="M114" s="125"/>
      <c r="N114" s="120"/>
      <c r="O114" s="120"/>
      <c r="P114" s="120"/>
      <c r="Q114" s="120"/>
      <c r="R114" s="120"/>
      <c r="S114" s="120"/>
      <c r="T114" s="120"/>
      <c r="U114" s="120"/>
      <c r="V114" s="120"/>
      <c r="W114" s="120"/>
      <c r="X114" s="120"/>
      <c r="Y114" s="120"/>
      <c r="Z114" s="120"/>
      <c r="AA114" s="120"/>
      <c r="AB114" s="120"/>
      <c r="AC114" s="120"/>
      <c r="AD114" s="120"/>
      <c r="AE114" s="125"/>
      <c r="AF114" s="125"/>
      <c r="AG114" s="120"/>
      <c r="AH114" s="120"/>
      <c r="AI114" s="120"/>
      <c r="AJ114" s="120"/>
      <c r="AK114" s="120"/>
      <c r="AL114" s="113"/>
      <c r="AM114" s="243"/>
      <c r="AN114" s="434"/>
      <c r="AO114" s="434"/>
      <c r="AP114" s="434"/>
      <c r="AQ114" s="113"/>
      <c r="AR114" s="113"/>
      <c r="AS114" s="113"/>
      <c r="AT114" s="113"/>
      <c r="AU114" s="113"/>
      <c r="AV114" s="113"/>
      <c r="AW114" s="113"/>
      <c r="AX114" s="113"/>
      <c r="AY114" s="113"/>
      <c r="AZ114" s="113"/>
      <c r="BA114" s="113"/>
    </row>
    <row r="115" spans="1:53" x14ac:dyDescent="0.25">
      <c r="A115" s="631" t="s">
        <v>480</v>
      </c>
      <c r="B115" s="147" t="s">
        <v>482</v>
      </c>
      <c r="C115" s="120"/>
      <c r="D115" s="417" t="s">
        <v>492</v>
      </c>
      <c r="E115" s="139">
        <f t="shared" si="2"/>
        <v>2</v>
      </c>
      <c r="F115" s="120"/>
      <c r="G115" s="120"/>
      <c r="H115" s="120"/>
      <c r="I115" s="120"/>
      <c r="J115" s="125"/>
      <c r="K115" s="125"/>
      <c r="L115" s="125"/>
      <c r="M115" s="125"/>
      <c r="N115" s="120"/>
      <c r="O115" s="120" t="s">
        <v>258</v>
      </c>
      <c r="P115" s="120" t="s">
        <v>258</v>
      </c>
      <c r="Q115" s="120"/>
      <c r="R115" s="120"/>
      <c r="S115" s="120"/>
      <c r="T115" s="120"/>
      <c r="U115" s="120"/>
      <c r="V115" s="120"/>
      <c r="W115" s="120"/>
      <c r="X115" s="120"/>
      <c r="Y115" s="120"/>
      <c r="Z115" s="120"/>
      <c r="AA115" s="120"/>
      <c r="AB115" s="120"/>
      <c r="AC115" s="120"/>
      <c r="AD115" s="120"/>
      <c r="AE115" s="125"/>
      <c r="AF115" s="125"/>
      <c r="AG115" s="120"/>
      <c r="AH115" s="120"/>
      <c r="AI115" s="120"/>
      <c r="AJ115" s="120"/>
      <c r="AK115" s="120"/>
      <c r="AL115" s="113"/>
      <c r="AM115" s="243"/>
      <c r="AN115" s="434"/>
      <c r="AO115" s="434"/>
      <c r="AP115" s="434"/>
      <c r="AQ115" s="113"/>
      <c r="AR115" s="113"/>
      <c r="AS115" s="113"/>
      <c r="AT115" s="113"/>
      <c r="AU115" s="113"/>
      <c r="AV115" s="113"/>
      <c r="AW115" s="113"/>
      <c r="AX115" s="113"/>
      <c r="AY115" s="113"/>
      <c r="AZ115" s="113"/>
      <c r="BA115" s="113"/>
    </row>
    <row r="116" spans="1:53" x14ac:dyDescent="0.25">
      <c r="A116" s="631"/>
      <c r="B116" s="147" t="s">
        <v>484</v>
      </c>
      <c r="C116" s="120"/>
      <c r="D116" s="417" t="s">
        <v>493</v>
      </c>
      <c r="E116" s="139">
        <f t="shared" si="2"/>
        <v>2</v>
      </c>
      <c r="F116" s="120"/>
      <c r="G116" s="120"/>
      <c r="H116" s="120"/>
      <c r="I116" s="120"/>
      <c r="J116" s="125"/>
      <c r="K116" s="125"/>
      <c r="L116" s="125"/>
      <c r="M116" s="125"/>
      <c r="N116" s="120"/>
      <c r="O116" s="120"/>
      <c r="P116" s="120"/>
      <c r="Q116" s="120"/>
      <c r="R116" s="120"/>
      <c r="S116" s="120"/>
      <c r="T116" s="120"/>
      <c r="U116" s="120"/>
      <c r="V116" s="120"/>
      <c r="W116" s="120" t="s">
        <v>258</v>
      </c>
      <c r="X116" s="120"/>
      <c r="Y116" s="120"/>
      <c r="Z116" s="120"/>
      <c r="AA116" s="120"/>
      <c r="AB116" s="120"/>
      <c r="AC116" s="120"/>
      <c r="AD116" s="120"/>
      <c r="AE116" s="125"/>
      <c r="AF116" s="125" t="s">
        <v>258</v>
      </c>
      <c r="AG116" s="120"/>
      <c r="AH116" s="120"/>
      <c r="AI116" s="120"/>
      <c r="AJ116" s="120"/>
      <c r="AK116" s="120"/>
      <c r="AL116" s="113"/>
      <c r="AM116" s="243"/>
      <c r="AN116" s="434"/>
      <c r="AO116" s="434"/>
      <c r="AP116" s="434"/>
      <c r="AQ116" s="113"/>
      <c r="AR116" s="113"/>
      <c r="AS116" s="113"/>
      <c r="AT116" s="113"/>
      <c r="AU116" s="113"/>
      <c r="AV116" s="113"/>
      <c r="AW116" s="113"/>
      <c r="AX116" s="113"/>
      <c r="AY116" s="113"/>
      <c r="AZ116" s="113"/>
      <c r="BA116" s="113"/>
    </row>
    <row r="117" spans="1:53" ht="29.25" x14ac:dyDescent="0.25">
      <c r="A117" s="631"/>
      <c r="B117" s="421" t="s">
        <v>483</v>
      </c>
      <c r="C117" s="120"/>
      <c r="D117" s="417" t="s">
        <v>494</v>
      </c>
      <c r="E117" s="139">
        <f t="shared" si="2"/>
        <v>4</v>
      </c>
      <c r="F117" s="423"/>
      <c r="G117" s="423"/>
      <c r="H117" s="423"/>
      <c r="I117" s="423"/>
      <c r="J117" s="423"/>
      <c r="K117" s="423"/>
      <c r="L117" s="423" t="s">
        <v>258</v>
      </c>
      <c r="M117" s="423"/>
      <c r="N117" s="423"/>
      <c r="O117" s="423"/>
      <c r="P117" s="423"/>
      <c r="Q117" s="423"/>
      <c r="R117" s="423"/>
      <c r="S117" s="423"/>
      <c r="T117" s="423"/>
      <c r="U117" s="423" t="s">
        <v>258</v>
      </c>
      <c r="V117" s="423"/>
      <c r="W117" s="423"/>
      <c r="X117" s="423" t="s">
        <v>258</v>
      </c>
      <c r="Y117" s="423"/>
      <c r="Z117" s="423"/>
      <c r="AA117" s="423"/>
      <c r="AB117" s="423"/>
      <c r="AC117" s="423"/>
      <c r="AD117" s="423"/>
      <c r="AE117" s="267"/>
      <c r="AF117" s="267"/>
      <c r="AG117" s="423"/>
      <c r="AH117" s="423"/>
      <c r="AI117" s="423"/>
      <c r="AJ117" s="423"/>
      <c r="AK117" s="423" t="s">
        <v>258</v>
      </c>
      <c r="AL117" s="267"/>
      <c r="AM117" s="439"/>
      <c r="AN117" s="440"/>
      <c r="AO117" s="440"/>
      <c r="AP117" s="440"/>
      <c r="AQ117" s="267"/>
      <c r="AR117" s="267"/>
      <c r="AS117" s="267"/>
      <c r="AT117" s="267"/>
      <c r="AU117" s="267"/>
      <c r="AV117" s="267"/>
      <c r="AW117" s="267"/>
      <c r="AX117" s="267"/>
      <c r="AY117" s="267"/>
      <c r="AZ117" s="267"/>
      <c r="BA117" s="267"/>
    </row>
    <row r="119" spans="1:53" x14ac:dyDescent="0.25">
      <c r="A119" s="146"/>
    </row>
  </sheetData>
  <mergeCells count="18">
    <mergeCell ref="A115:A117"/>
    <mergeCell ref="A110:A111"/>
    <mergeCell ref="A84:A91"/>
    <mergeCell ref="A92:A99"/>
    <mergeCell ref="A100:A107"/>
    <mergeCell ref="A36:A43"/>
    <mergeCell ref="A108:A109"/>
    <mergeCell ref="A112:A114"/>
    <mergeCell ref="A52:A59"/>
    <mergeCell ref="A60:A67"/>
    <mergeCell ref="A68:A75"/>
    <mergeCell ref="A76:A83"/>
    <mergeCell ref="A44:A51"/>
    <mergeCell ref="A4:A11"/>
    <mergeCell ref="A12:A19"/>
    <mergeCell ref="A20:A27"/>
    <mergeCell ref="A3:C3"/>
    <mergeCell ref="A28:A35"/>
  </mergeCells>
  <conditionalFormatting sqref="D6:D117">
    <cfRule type="duplicateValues" dxfId="1" priority="25"/>
  </conditionalFormatting>
  <pageMargins left="0.7" right="0.7" top="0.75" bottom="0.75" header="0.3" footer="0.3"/>
  <pageSetup paperSize="9" scale="21"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M47"/>
  <sheetViews>
    <sheetView topLeftCell="A7" zoomScale="75" zoomScaleNormal="75" workbookViewId="0">
      <selection activeCell="F15" sqref="F15"/>
    </sheetView>
  </sheetViews>
  <sheetFormatPr baseColWidth="10" defaultRowHeight="15" x14ac:dyDescent="0.25"/>
  <cols>
    <col min="1" max="1" width="23.5703125" customWidth="1"/>
    <col min="2" max="2" width="7.7109375" customWidth="1"/>
    <col min="3" max="3" width="67.85546875" customWidth="1"/>
    <col min="4" max="7" width="10.85546875" customWidth="1"/>
    <col min="8" max="8" width="3.140625" customWidth="1"/>
    <col min="9" max="38" width="5.140625" customWidth="1"/>
  </cols>
  <sheetData>
    <row r="1" spans="1:39" ht="21.75" customHeight="1" thickBot="1" x14ac:dyDescent="0.3">
      <c r="I1" s="637" t="s">
        <v>260</v>
      </c>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9"/>
    </row>
    <row r="2" spans="1:39" ht="17.25" customHeight="1" thickBot="1" x14ac:dyDescent="0.3">
      <c r="H2" s="367"/>
      <c r="I2" s="368" t="str">
        <f>IF(MATCH(Progression_Cycle4!I4,Problématiques_compétences!$D$1:$D$118,0)&gt;107,"P","")</f>
        <v/>
      </c>
      <c r="J2" s="368" t="str">
        <f>IF(MATCH(Progression_Cycle4!J4,Problématiques_compétences!$D$1:$D$118,0)&gt;107,"P","")</f>
        <v/>
      </c>
      <c r="K2" s="368" t="str">
        <f>IF(MATCH(Progression_Cycle4!K4,Problématiques_compétences!$D$1:$D$118,0)&gt;107,"P","")</f>
        <v/>
      </c>
      <c r="L2" s="368" t="str">
        <f>IF(MATCH(Progression_Cycle4!L4,Problématiques_compétences!$D$1:$D$118,0)&gt;107,"P","")</f>
        <v/>
      </c>
      <c r="M2" s="368" t="str">
        <f>IF(MATCH(Progression_Cycle4!M4,Problématiques_compétences!$D$1:$D$118,0)&gt;107,"P","")</f>
        <v/>
      </c>
      <c r="N2" s="368" t="str">
        <f>IF(MATCH(Progression_Cycle4!N4,Problématiques_compétences!$D$1:$D$118,0)&gt;107,"P","")</f>
        <v>P</v>
      </c>
      <c r="O2" s="368" t="str">
        <f>IF(MATCH(Progression_Cycle4!O4,Problématiques_compétences!$D$1:$D$118,0)&gt;107,"P","")</f>
        <v>P</v>
      </c>
      <c r="P2" s="368" t="str">
        <f>IF(MATCH(Progression_Cycle4!P4,Problématiques_compétences!$D$1:$D$118,0)&gt;107,"P","")</f>
        <v>P</v>
      </c>
      <c r="Q2" s="368" t="str">
        <f>IF(MATCH(Progression_Cycle4!Q4,Problématiques_compétences!$D$1:$D$118,0)&gt;107,"P","")</f>
        <v/>
      </c>
      <c r="R2" s="368" t="str">
        <f>IF(MATCH(Progression_Cycle4!R4,Problématiques_compétences!$D$1:$D$118,0)&gt;107,"P","")</f>
        <v/>
      </c>
      <c r="S2" s="368" t="str">
        <f>IF(MATCH(Progression_Cycle4!S4,Problématiques_compétences!$D$1:$D$118,0)&gt;107,"P","")</f>
        <v/>
      </c>
      <c r="T2" s="368" t="str">
        <f>IF(MATCH(Progression_Cycle4!T4,Problématiques_compétences!$D$1:$D$118,0)&gt;107,"P","")</f>
        <v/>
      </c>
      <c r="U2" s="368" t="str">
        <f>IF(MATCH(Progression_Cycle4!U4,Problématiques_compétences!$D$1:$D$118,0)&gt;107,"P","")</f>
        <v/>
      </c>
      <c r="V2" s="368" t="str">
        <f>IF(MATCH(Progression_Cycle4!V4,Problématiques_compétences!$D$1:$D$118,0)&gt;107,"P","")</f>
        <v>P</v>
      </c>
      <c r="W2" s="368" t="str">
        <f>IF(MATCH(Progression_Cycle4!W4,Problématiques_compétences!$D$1:$D$118,0)&gt;107,"P","")</f>
        <v>P</v>
      </c>
      <c r="X2" s="368" t="str">
        <f>IF(MATCH(Progression_Cycle4!X4,Problématiques_compétences!$D$1:$D$118,0)&gt;107,"P","")</f>
        <v/>
      </c>
      <c r="Y2" s="368" t="str">
        <f>IF(MATCH(Progression_Cycle4!Y4,Problématiques_compétences!$D$1:$D$118,0)&gt;107,"P","")</f>
        <v>P</v>
      </c>
      <c r="Z2" s="368" t="str">
        <f>IF(MATCH(Progression_Cycle4!Z4,Problématiques_compétences!$D$1:$D$118,0)&gt;107,"P","")</f>
        <v>P</v>
      </c>
      <c r="AA2" s="368" t="str">
        <f>IF(MATCH(Progression_Cycle4!AA4,Problématiques_compétences!$D$1:$D$118,0)&gt;107,"P","")</f>
        <v/>
      </c>
      <c r="AB2" s="368" t="str">
        <f>IF(MATCH(Progression_Cycle4!AB4,Problématiques_compétences!$D$1:$D$118,0)&gt;107,"P","")</f>
        <v/>
      </c>
      <c r="AC2" s="368" t="str">
        <f>IF(MATCH(Progression_Cycle4!AC4,Problématiques_compétences!$D$1:$D$118,0)&gt;107,"P","")</f>
        <v/>
      </c>
      <c r="AD2" s="368" t="str">
        <f>IF(MATCH(Progression_Cycle4!AD4,Problématiques_compétences!$D$1:$D$118,0)&gt;107,"P","")</f>
        <v/>
      </c>
      <c r="AE2" s="368" t="str">
        <f>IF(MATCH(Progression_Cycle4!AE4,Problématiques_compétences!$D$1:$D$118,0)&gt;107,"P","")</f>
        <v/>
      </c>
      <c r="AF2" s="368" t="str">
        <f>IF(MATCH(Progression_Cycle4!AF4,Problématiques_compétences!$D$1:$D$118,0)&gt;107,"P","")</f>
        <v/>
      </c>
      <c r="AG2" s="368" t="str">
        <f>IF(MATCH(Progression_Cycle4!AG4,Problématiques_compétences!$D$1:$D$118,0)&gt;107,"P","")</f>
        <v>P</v>
      </c>
      <c r="AH2" s="368" t="str">
        <f>IF(MATCH(Progression_Cycle4!AH4,Problématiques_compétences!$D$1:$D$118,0)&gt;107,"P","")</f>
        <v>P</v>
      </c>
      <c r="AI2" s="368" t="str">
        <f>IF(MATCH(Progression_Cycle4!AI4,Problématiques_compétences!$D$1:$D$118,0)&gt;107,"P","")</f>
        <v>P</v>
      </c>
      <c r="AJ2" s="368" t="str">
        <f>IF(MATCH(Progression_Cycle4!AJ4,Problématiques_compétences!$D$1:$D$118,0)&gt;107,"P","")</f>
        <v/>
      </c>
      <c r="AK2" s="368" t="str">
        <f>IF(MATCH(Progression_Cycle4!AK4,Problématiques_compétences!$D$1:$D$118,0)&gt;107,"P","")</f>
        <v/>
      </c>
      <c r="AL2" s="368" t="str">
        <f>IF(MATCH(Progression_Cycle4!AL4,Problématiques_compétences!$D$1:$D$118,0)&gt;107,"P","")</f>
        <v/>
      </c>
    </row>
    <row r="3" spans="1:39" ht="271.5" customHeight="1" thickBot="1" x14ac:dyDescent="0.3">
      <c r="A3" s="660" t="s">
        <v>424</v>
      </c>
      <c r="B3" s="660"/>
      <c r="C3" s="660"/>
      <c r="D3" s="75" t="s">
        <v>1</v>
      </c>
      <c r="E3" s="76" t="s">
        <v>2</v>
      </c>
      <c r="F3" s="76" t="s">
        <v>3</v>
      </c>
      <c r="G3" s="77" t="s">
        <v>4</v>
      </c>
      <c r="H3" s="65" t="s">
        <v>349</v>
      </c>
      <c r="I3" s="148" t="str">
        <f>INDEX(Problématiques_compétences!$B$3:$D$118,MATCH(Progression_Cycle4!I4,Problématiques_compétences!$D$3:$D$118,0),1)</f>
        <v>Pourquoi une construction treillis permet-elle de franchir un obstacle sans danger ?</v>
      </c>
      <c r="J3" s="148" t="str">
        <f>INDEX(Problématiques_compétences!$B$3:$D$118,MATCH(Progression_Cycle4!J4,Problématiques_compétences!$D$3:$D$118,0),1)</f>
        <v>Comment intégrer un ouvrage dans son environnement ?</v>
      </c>
      <c r="K3" s="148" t="str">
        <f>INDEX(Problématiques_compétences!$B$3:$D$118,MATCH(Progression_Cycle4!K4,Problématiques_compétences!$D$3:$D$118,0),1)</f>
        <v>Comment optimiser les apports solaires sur le toit d'un immeuble ? (niveau 1)</v>
      </c>
      <c r="L3" s="148" t="str">
        <f>INDEX(Problématiques_compétences!$B$3:$D$118,MATCH(Progression_Cycle4!L4,Problématiques_compétences!$D$3:$D$118,0),1)</f>
        <v>Comment adapter un conteneur maritime pour en faire une  habitation?« Penser l'aménagement intérieur »</v>
      </c>
      <c r="M3" s="148" t="str">
        <f>INDEX(Problématiques_compétences!$B$3:$D$118,MATCH(Progression_Cycle4!M4,Problématiques_compétences!$D$3:$D$118,0),1)</f>
        <v>Comment rendre une vue aérienne interactive ?</v>
      </c>
      <c r="N3" s="148" t="str">
        <f>INDEX(Problématiques_compétences!$B$3:$D$118,MATCH(Progression_Cycle4!N4,Problématiques_compétences!$D$3:$D$118,0),1)</f>
        <v>Recherches de solutions</v>
      </c>
      <c r="O3" s="148" t="str">
        <f>INDEX(Problématiques_compétences!$B$3:$D$118,MATCH(Progression_Cycle4!O4,Problématiques_compétences!$D$3:$D$118,0),1)</f>
        <v>Réalisation</v>
      </c>
      <c r="P3" s="148" t="str">
        <f>INDEX(Problématiques_compétences!$B$3:$D$118,MATCH(Progression_Cycle4!P4,Problématiques_compétences!$D$3:$D$118,0),1)</f>
        <v>Test et validation</v>
      </c>
      <c r="Q3" s="148" t="str">
        <f>INDEX(Problématiques_compétences!$B$3:$D$118,MATCH(Progression_Cycle4!Q4,Problématiques_compétences!$D$3:$D$118,0),1)</f>
        <v>Comment utiliser la simulation pour effectuer les choix de solutions techniques?</v>
      </c>
      <c r="R3" s="148" t="str">
        <f>INDEX(Problématiques_compétences!$B$3:$D$118,MATCH(Progression_Cycle4!R4,Problématiques_compétences!$D$3:$D$118,0),1)</f>
        <v>Quel éclairage pour demain ?</v>
      </c>
      <c r="S3" s="148" t="str">
        <f>INDEX(Problématiques_compétences!$B$3:$D$118,MATCH(Progression_Cycle4!S4,Problématiques_compétences!$D$3:$D$118,0),1)</f>
        <v xml:space="preserve">Comment surveiller une zone dans une habitation ? </v>
      </c>
      <c r="T3" s="148" t="str">
        <f>INDEX(Problématiques_compétences!$B$3:$D$118,MATCH(Progression_Cycle4!T4,Problématiques_compétences!$D$3:$D$118,0),1)</f>
        <v>Comment une alarme intéragit avec son environnement ?</v>
      </c>
      <c r="U3" s="148" t="str">
        <f>INDEX(Problématiques_compétences!$B$3:$D$118,MATCH(Progression_Cycle4!U4,Problématiques_compétences!$D$3:$D$118,0),1)</f>
        <v>comment adapter un éclairage urbain dans son contexte ?</v>
      </c>
      <c r="V3" s="148" t="str">
        <f>INDEX(Problématiques_compétences!$B$3:$D$118,MATCH(Progression_Cycle4!V4,Problématiques_compétences!$D$3:$D$118,0),1)</f>
        <v>Recherches de solutions</v>
      </c>
      <c r="W3" s="148" t="str">
        <f>INDEX(Problématiques_compétences!$B$3:$D$118,MATCH(Progression_Cycle4!W4,Problématiques_compétences!$D$3:$D$118,0),1)</f>
        <v>Réalisation - test et validation</v>
      </c>
      <c r="X3" s="148" t="str">
        <f>INDEX(Problématiques_compétences!$B$3:$D$118,MATCH(Progression_Cycle4!X4,Problématiques_compétences!$D$3:$D$118,0),1)</f>
        <v>Comment gérer les contraintes de conception d'un système domotique ?</v>
      </c>
      <c r="Y3" s="148" t="str">
        <f>INDEX(Problématiques_compétences!$B$3:$D$118,MATCH(Progression_Cycle4!Y4,Problématiques_compétences!$D$3:$D$118,0),1)</f>
        <v>Recherches de solutions</v>
      </c>
      <c r="Z3" s="148" t="str">
        <f>INDEX(Problématiques_compétences!$B$3:$D$118,MATCH(Progression_Cycle4!Z4,Problématiques_compétences!$D$3:$D$118,0),1)</f>
        <v>Réalisation - test et validation</v>
      </c>
      <c r="AA3" s="148" t="str">
        <f>INDEX(Problématiques_compétences!$B$3:$D$118,MATCH(Progression_Cycle4!AA4,Problématiques_compétences!$D$3:$D$118,0),1)</f>
        <v>Comment optimiser les apports solaires sur le toit d'un immeuble ? (niveau2)</v>
      </c>
      <c r="AB3" s="148" t="str">
        <f>INDEX(Problématiques_compétences!$B$3:$D$118,MATCH(Progression_Cycle4!AB4,Problématiques_compétences!$D$3:$D$118,0),1)</f>
        <v>Comment les ordinateurs arrivent-ils à communiquer ?</v>
      </c>
      <c r="AC3" s="148" t="str">
        <f>INDEX(Problématiques_compétences!$B$3:$D$118,MATCH(Progression_Cycle4!AC4,Problématiques_compétences!$D$3:$D$118,0),1)</f>
        <v>Comment mesurer la distance correspondante à un déplacement sur terre?</v>
      </c>
      <c r="AD3" s="148" t="str">
        <f>INDEX(Problématiques_compétences!$B$3:$D$118,MATCH(Progression_Cycle4!AD4,Problématiques_compétences!$D$3:$D$118,0),1)</f>
        <v>comment la technologie nous informe sur notre santé ?</v>
      </c>
      <c r="AE3" s="148" t="str">
        <f>INDEX(Problématiques_compétences!$B$3:$D$118,MATCH(Progression_Cycle4!AE4,Problématiques_compétences!$D$3:$D$118,0),1)</f>
        <v>Comment utiliser  la technologie RFID ? (ouvrir automatiquement un portail )  N</v>
      </c>
      <c r="AF3" s="148" t="str">
        <f>INDEX(Problématiques_compétences!$B$3:$D$118,MATCH(Progression_Cycle4!AF4,Problématiques_compétences!$D$3:$D$118,0),1)</f>
        <v>Comment piloter par l’intermédiaire d’un Smartphone ou d’une tablette un système technique ?  N+1</v>
      </c>
      <c r="AG3" s="148" t="str">
        <f>INDEX(Problématiques_compétences!$B$3:$D$118,MATCH(Progression_Cycle4!AG4,Problématiques_compétences!$D$3:$D$118,0),1)</f>
        <v>Appropriation du CDC et Recherches de solutions</v>
      </c>
      <c r="AH3" s="148" t="str">
        <f>INDEX(Problématiques_compétences!$B$3:$D$118,MATCH(Progression_Cycle4!AH4,Problématiques_compétences!$D$3:$D$118,0),1)</f>
        <v>Réalisation, test et validation - Présentation finale, synthèse</v>
      </c>
      <c r="AI3" s="148" t="str">
        <f>INDEX(Problématiques_compétences!$B$3:$D$118,MATCH(Progression_Cycle4!AI4,Problématiques_compétences!$D$3:$D$118,0),1)</f>
        <v>Les robots...Avancée technologique ? .. Espoir ? ..  Inquiétude ? Quels impacts sur la société ?</v>
      </c>
      <c r="AJ3" s="148" t="str">
        <f>INDEX(Problématiques_compétences!$B$3:$D$118,MATCH(Progression_Cycle4!AJ4,Problématiques_compétences!$D$3:$D$118,0),1)</f>
        <v>Quelles solutions techniques pour assurer la propulsion d'un véhicule ?</v>
      </c>
      <c r="AK3" s="148" t="str">
        <f>INDEX(Problématiques_compétences!$B$3:$D$118,MATCH(Progression_Cycle4!AK4,Problématiques_compétences!$D$3:$D$118,0),1)</f>
        <v xml:space="preserve">Comment automatiser des tâches sur son smartphone? </v>
      </c>
      <c r="AL3" s="148" t="str">
        <f>INDEX(Problématiques_compétences!$B$3:$D$118,MATCH(Progression_Cycle4!AL4,Problématiques_compétences!$D$3:$D$118,0),1)</f>
        <v>Comment réaliser une application androïd à destination des parents d'élève</v>
      </c>
    </row>
    <row r="4" spans="1:39" x14ac:dyDescent="0.25">
      <c r="A4" s="663" t="s">
        <v>5</v>
      </c>
      <c r="B4" s="664"/>
      <c r="C4" s="664"/>
      <c r="D4" s="664"/>
      <c r="E4" s="664"/>
      <c r="F4" s="664"/>
      <c r="G4" s="665"/>
      <c r="H4" s="65"/>
      <c r="I4" s="1" t="s">
        <v>6</v>
      </c>
      <c r="J4" s="1" t="s">
        <v>7</v>
      </c>
      <c r="K4" s="1" t="s">
        <v>8</v>
      </c>
      <c r="L4" s="1" t="s">
        <v>9</v>
      </c>
      <c r="M4" s="1" t="s">
        <v>10</v>
      </c>
      <c r="N4" s="1" t="s">
        <v>11</v>
      </c>
      <c r="O4" s="1" t="s">
        <v>12</v>
      </c>
      <c r="P4" s="1" t="s">
        <v>13</v>
      </c>
      <c r="Q4" s="1" t="s">
        <v>14</v>
      </c>
      <c r="R4" s="1" t="s">
        <v>15</v>
      </c>
      <c r="S4" s="1" t="s">
        <v>16</v>
      </c>
      <c r="T4" s="1" t="s">
        <v>17</v>
      </c>
      <c r="U4" s="1" t="s">
        <v>18</v>
      </c>
      <c r="V4" s="1" t="s">
        <v>19</v>
      </c>
      <c r="W4" s="1" t="s">
        <v>20</v>
      </c>
      <c r="X4" s="1" t="s">
        <v>21</v>
      </c>
      <c r="Y4" s="1" t="s">
        <v>22</v>
      </c>
      <c r="Z4" s="1" t="s">
        <v>23</v>
      </c>
      <c r="AA4" s="1" t="s">
        <v>24</v>
      </c>
      <c r="AB4" s="1" t="s">
        <v>25</v>
      </c>
      <c r="AC4" s="7" t="s">
        <v>26</v>
      </c>
      <c r="AD4" s="7" t="s">
        <v>27</v>
      </c>
      <c r="AE4" s="7" t="s">
        <v>28</v>
      </c>
      <c r="AF4" s="7" t="s">
        <v>29</v>
      </c>
      <c r="AG4" s="7" t="s">
        <v>30</v>
      </c>
      <c r="AH4" s="7" t="s">
        <v>31</v>
      </c>
      <c r="AI4" s="7" t="s">
        <v>32</v>
      </c>
      <c r="AJ4" s="7" t="s">
        <v>33</v>
      </c>
      <c r="AK4" s="7" t="s">
        <v>34</v>
      </c>
      <c r="AL4" s="8" t="s">
        <v>35</v>
      </c>
    </row>
    <row r="5" spans="1:39" ht="15.75" thickBot="1" x14ac:dyDescent="0.3">
      <c r="A5" s="666" t="s">
        <v>251</v>
      </c>
      <c r="B5" s="640"/>
      <c r="C5" s="640"/>
      <c r="D5" s="640"/>
      <c r="E5" s="640"/>
      <c r="F5" s="640"/>
      <c r="G5" s="640"/>
      <c r="H5" s="65"/>
      <c r="I5" s="640"/>
      <c r="J5" s="640"/>
      <c r="K5" s="640"/>
      <c r="L5" s="640"/>
      <c r="M5" s="640"/>
      <c r="N5" s="640"/>
      <c r="O5" s="640"/>
      <c r="P5" s="640"/>
      <c r="Q5" s="640"/>
      <c r="R5" s="640"/>
      <c r="S5" s="652"/>
      <c r="T5" s="653"/>
      <c r="U5" s="653"/>
      <c r="V5" s="653"/>
      <c r="W5" s="653"/>
      <c r="X5" s="653"/>
      <c r="Y5" s="653"/>
      <c r="Z5" s="653"/>
      <c r="AA5" s="653"/>
      <c r="AB5" s="654"/>
      <c r="AC5" s="641"/>
      <c r="AD5" s="642"/>
      <c r="AE5" s="642"/>
      <c r="AF5" s="642"/>
      <c r="AG5" s="642"/>
      <c r="AH5" s="642"/>
      <c r="AI5" s="642"/>
      <c r="AJ5" s="642"/>
      <c r="AK5" s="642"/>
      <c r="AL5" s="643"/>
    </row>
    <row r="6" spans="1:39" ht="15.75" thickBot="1" x14ac:dyDescent="0.3">
      <c r="A6" s="649" t="s">
        <v>320</v>
      </c>
      <c r="B6" s="650"/>
      <c r="C6" s="650"/>
      <c r="D6" s="650"/>
      <c r="E6" s="650"/>
      <c r="F6" s="650"/>
      <c r="G6" s="651"/>
      <c r="H6" s="66"/>
      <c r="I6" s="363"/>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5"/>
      <c r="AM6" s="64"/>
    </row>
    <row r="7" spans="1:39" ht="16.5" customHeight="1" thickBot="1" x14ac:dyDescent="0.3">
      <c r="A7" s="160" t="s">
        <v>244</v>
      </c>
      <c r="B7" s="644" t="s">
        <v>243</v>
      </c>
      <c r="C7" s="645"/>
      <c r="D7" s="646" t="s">
        <v>242</v>
      </c>
      <c r="E7" s="647"/>
      <c r="F7" s="647"/>
      <c r="G7" s="648"/>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2"/>
    </row>
    <row r="8" spans="1:39" x14ac:dyDescent="0.25">
      <c r="A8" s="512" t="s">
        <v>230</v>
      </c>
      <c r="B8" s="222">
        <v>1</v>
      </c>
      <c r="C8" s="223" t="s">
        <v>43</v>
      </c>
      <c r="D8" s="655"/>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7"/>
      <c r="AM8" s="61"/>
    </row>
    <row r="9" spans="1:39" ht="30" x14ac:dyDescent="0.25">
      <c r="A9" s="513"/>
      <c r="B9" s="224" t="s">
        <v>239</v>
      </c>
      <c r="C9" s="225" t="s">
        <v>335</v>
      </c>
      <c r="D9" s="356" t="s">
        <v>238</v>
      </c>
      <c r="E9" s="354"/>
      <c r="F9" s="349" t="s">
        <v>140</v>
      </c>
      <c r="G9" s="355"/>
      <c r="H9" s="6">
        <f>COUNTIF(I9:AL9,"x")</f>
        <v>3</v>
      </c>
      <c r="I9" s="261">
        <f>INDEX(Problématiques_compétences!$D$3:$BA$118,MATCH(Progression_Cycle4!I$4,Problématiques_compétences!$D$3:$D$118,0),3)</f>
        <v>0</v>
      </c>
      <c r="J9" s="261">
        <f>INDEX(Problématiques_compétences!$D$3:$BA$118,MATCH(Progression_Cycle4!J$4,Problématiques_compétences!$D$3:$D$118,0),3)</f>
        <v>0</v>
      </c>
      <c r="K9" s="261" t="str">
        <f>INDEX(Problématiques_compétences!$D$3:$BA$118,MATCH(Progression_Cycle4!K$4,Problématiques_compétences!$D$3:$D$118,0),3)</f>
        <v>x</v>
      </c>
      <c r="L9" s="261">
        <f>INDEX(Problématiques_compétences!$D$3:$BA$118,MATCH(Progression_Cycle4!L$4,Problématiques_compétences!$D$3:$D$118,0),3)</f>
        <v>0</v>
      </c>
      <c r="M9" s="261">
        <f>INDEX(Problématiques_compétences!$D$3:$BA$118,MATCH(Progression_Cycle4!M$4,Problématiques_compétences!$D$3:$D$118,0),3)</f>
        <v>0</v>
      </c>
      <c r="N9" s="261">
        <f>INDEX(Problématiques_compétences!$D$3:$BA$118,MATCH(Progression_Cycle4!N$4,Problématiques_compétences!$D$3:$D$118,0),3)</f>
        <v>0</v>
      </c>
      <c r="O9" s="261">
        <f>INDEX(Problématiques_compétences!$D$3:$BA$118,MATCH(Progression_Cycle4!O$4,Problématiques_compétences!$D$3:$D$118,0),3)</f>
        <v>0</v>
      </c>
      <c r="P9" s="261">
        <f>INDEX(Problématiques_compétences!$D$3:$BA$118,MATCH(Progression_Cycle4!P$4,Problématiques_compétences!$D$3:$D$118,0),3)</f>
        <v>0</v>
      </c>
      <c r="Q9" s="261">
        <f>INDEX(Problématiques_compétences!$D$3:$BA$118,MATCH(Progression_Cycle4!Q$4,Problématiques_compétences!$D$3:$D$118,0),3)</f>
        <v>0</v>
      </c>
      <c r="R9" s="261">
        <f>INDEX(Problématiques_compétences!$D$3:$BA$118,MATCH(Progression_Cycle4!R$4,Problématiques_compétences!$D$3:$D$118,0),3)</f>
        <v>0</v>
      </c>
      <c r="S9" s="261">
        <f>INDEX(Problématiques_compétences!$D$3:$BA$118,MATCH(Progression_Cycle4!S$4,Problématiques_compétences!$D$3:$D$118,0),3)</f>
        <v>0</v>
      </c>
      <c r="T9" s="261" t="str">
        <f>INDEX(Problématiques_compétences!$D$3:$BA$118,MATCH(Progression_Cycle4!T$4,Problématiques_compétences!$D$3:$D$118,0),3)</f>
        <v>x</v>
      </c>
      <c r="U9" s="261" t="str">
        <f>INDEX(Problématiques_compétences!$D$3:$BA$118,MATCH(Progression_Cycle4!U$4,Problématiques_compétences!$D$3:$D$118,0),3)</f>
        <v>x</v>
      </c>
      <c r="V9" s="261">
        <f>INDEX(Problématiques_compétences!$D$3:$BA$118,MATCH(Progression_Cycle4!V$4,Problématiques_compétences!$D$3:$D$118,0),3)</f>
        <v>0</v>
      </c>
      <c r="W9" s="261">
        <f>INDEX(Problématiques_compétences!$D$3:$BA$118,MATCH(Progression_Cycle4!W$4,Problématiques_compétences!$D$3:$D$118,0),3)</f>
        <v>0</v>
      </c>
      <c r="X9" s="261">
        <f>INDEX(Problématiques_compétences!$D$3:$BA$118,MATCH(Progression_Cycle4!X$4,Problématiques_compétences!$D$3:$D$118,0),3)</f>
        <v>0</v>
      </c>
      <c r="Y9" s="261">
        <f>INDEX(Problématiques_compétences!$D$3:$BA$118,MATCH(Progression_Cycle4!Y$4,Problématiques_compétences!$D$3:$D$118,0),3)</f>
        <v>0</v>
      </c>
      <c r="Z9" s="261">
        <f>INDEX(Problématiques_compétences!$D$3:$BA$118,MATCH(Progression_Cycle4!Z$4,Problématiques_compétences!$D$3:$D$118,0),3)</f>
        <v>0</v>
      </c>
      <c r="AA9" s="261">
        <f>INDEX(Problématiques_compétences!$D$3:$BA$118,MATCH(Progression_Cycle4!AA$4,Problématiques_compétences!$D$3:$D$118,0),3)</f>
        <v>0</v>
      </c>
      <c r="AB9" s="261">
        <f>INDEX(Problématiques_compétences!$D$3:$BA$118,MATCH(Progression_Cycle4!AB$4,Problématiques_compétences!$D$3:$D$118,0),3)</f>
        <v>0</v>
      </c>
      <c r="AC9" s="261">
        <f>INDEX(Problématiques_compétences!$D$3:$BA$118,MATCH(Progression_Cycle4!AC$4,Problématiques_compétences!$D$3:$D$118,0),3)</f>
        <v>0</v>
      </c>
      <c r="AD9" s="261">
        <f>INDEX(Problématiques_compétences!$D$3:$BA$118,MATCH(Progression_Cycle4!AD$4,Problématiques_compétences!$D$3:$D$118,0),3)</f>
        <v>0</v>
      </c>
      <c r="AE9" s="261">
        <f>INDEX(Problématiques_compétences!$D$3:$BA$118,MATCH(Progression_Cycle4!AE$4,Problématiques_compétences!$D$3:$D$118,0),3)</f>
        <v>0</v>
      </c>
      <c r="AF9" s="261">
        <f>INDEX(Problématiques_compétences!$D$3:$BA$118,MATCH(Progression_Cycle4!AF$4,Problématiques_compétences!$D$3:$D$118,0),3)</f>
        <v>0</v>
      </c>
      <c r="AG9" s="261">
        <f>INDEX(Problématiques_compétences!$D$3:$BA$118,MATCH(Progression_Cycle4!AG$4,Problématiques_compétences!$D$3:$D$118,0),3)</f>
        <v>0</v>
      </c>
      <c r="AH9" s="261">
        <f>INDEX(Problématiques_compétences!$D$3:$BA$118,MATCH(Progression_Cycle4!AH$4,Problématiques_compétences!$D$3:$D$118,0),3)</f>
        <v>0</v>
      </c>
      <c r="AI9" s="261">
        <f>INDEX(Problématiques_compétences!$D$3:$BA$118,MATCH(Progression_Cycle4!AI$4,Problématiques_compétences!$D$3:$D$118,0),3)</f>
        <v>0</v>
      </c>
      <c r="AJ9" s="261">
        <f>INDEX(Problématiques_compétences!$D$3:$BA$118,MATCH(Progression_Cycle4!AJ$4,Problématiques_compétences!$D$3:$D$118,0),3)</f>
        <v>0</v>
      </c>
      <c r="AK9" s="261">
        <f>INDEX(Problématiques_compétences!$D$3:$BA$118,MATCH(Progression_Cycle4!AK$4,Problématiques_compétences!$D$3:$D$118,0),3)</f>
        <v>0</v>
      </c>
      <c r="AL9" s="261">
        <f>INDEX(Problématiques_compétences!$D$3:$BA$118,MATCH(Progression_Cycle4!AL$4,Problématiques_compétences!$D$3:$D$118,0),3)</f>
        <v>0</v>
      </c>
    </row>
    <row r="10" spans="1:39" x14ac:dyDescent="0.25">
      <c r="A10" s="513"/>
      <c r="B10" s="226" t="s">
        <v>236</v>
      </c>
      <c r="C10" s="227" t="s">
        <v>336</v>
      </c>
      <c r="D10" s="353"/>
      <c r="E10" s="354"/>
      <c r="F10" s="349" t="s">
        <v>117</v>
      </c>
      <c r="G10" s="355"/>
      <c r="H10" s="6">
        <f>COUNTIF(I10:AL10,"x")</f>
        <v>2</v>
      </c>
      <c r="I10" s="261">
        <f>INDEX(Problématiques_compétences!$D$3:$BA$118,MATCH(Progression_Cycle4!I$4,Problématiques_compétences!$D$3:$D$118,0),4)</f>
        <v>0</v>
      </c>
      <c r="J10" s="261">
        <f>INDEX(Problématiques_compétences!$D$3:$BA$118,MATCH(Progression_Cycle4!J$4,Problématiques_compétences!$D$3:$D$118,0),4)</f>
        <v>0</v>
      </c>
      <c r="K10" s="261">
        <f>INDEX(Problématiques_compétences!$D$3:$BA$118,MATCH(Progression_Cycle4!K$4,Problématiques_compétences!$D$3:$D$118,0),4)</f>
        <v>0</v>
      </c>
      <c r="L10" s="261">
        <f>INDEX(Problématiques_compétences!$D$3:$BA$118,MATCH(Progression_Cycle4!L$4,Problématiques_compétences!$D$3:$D$118,0),4)</f>
        <v>0</v>
      </c>
      <c r="M10" s="261">
        <f>INDEX(Problématiques_compétences!$D$3:$BA$118,MATCH(Progression_Cycle4!M$4,Problématiques_compétences!$D$3:$D$118,0),4)</f>
        <v>0</v>
      </c>
      <c r="N10" s="261">
        <f>INDEX(Problématiques_compétences!$D$3:$BA$118,MATCH(Progression_Cycle4!N$4,Problématiques_compétences!$D$3:$D$118,0),4)</f>
        <v>0</v>
      </c>
      <c r="O10" s="261">
        <f>INDEX(Problématiques_compétences!$D$3:$BA$118,MATCH(Progression_Cycle4!O$4,Problématiques_compétences!$D$3:$D$118,0),4)</f>
        <v>0</v>
      </c>
      <c r="P10" s="261">
        <f>INDEX(Problématiques_compétences!$D$3:$BA$118,MATCH(Progression_Cycle4!P$4,Problématiques_compétences!$D$3:$D$118,0),4)</f>
        <v>0</v>
      </c>
      <c r="Q10" s="261">
        <f>INDEX(Problématiques_compétences!$D$3:$BA$118,MATCH(Progression_Cycle4!Q$4,Problématiques_compétences!$D$3:$D$118,0),4)</f>
        <v>0</v>
      </c>
      <c r="R10" s="261">
        <f>INDEX(Problématiques_compétences!$D$3:$BA$118,MATCH(Progression_Cycle4!R$4,Problématiques_compétences!$D$3:$D$118,0),4)</f>
        <v>0</v>
      </c>
      <c r="S10" s="261">
        <f>INDEX(Problématiques_compétences!$D$3:$BA$118,MATCH(Progression_Cycle4!S$4,Problématiques_compétences!$D$3:$D$118,0),4)</f>
        <v>0</v>
      </c>
      <c r="T10" s="261" t="str">
        <f>INDEX(Problématiques_compétences!$D$3:$BA$118,MATCH(Progression_Cycle4!T$4,Problématiques_compétences!$D$3:$D$118,0),4)</f>
        <v>x</v>
      </c>
      <c r="U10" s="261">
        <f>INDEX(Problématiques_compétences!$D$3:$BA$118,MATCH(Progression_Cycle4!U$4,Problématiques_compétences!$D$3:$D$118,0),4)</f>
        <v>0</v>
      </c>
      <c r="V10" s="261">
        <f>INDEX(Problématiques_compétences!$D$3:$BA$118,MATCH(Progression_Cycle4!V$4,Problématiques_compétences!$D$3:$D$118,0),4)</f>
        <v>0</v>
      </c>
      <c r="W10" s="261">
        <f>INDEX(Problématiques_compétences!$D$3:$BA$118,MATCH(Progression_Cycle4!W$4,Problématiques_compétences!$D$3:$D$118,0),4)</f>
        <v>0</v>
      </c>
      <c r="X10" s="261">
        <f>INDEX(Problématiques_compétences!$D$3:$BA$118,MATCH(Progression_Cycle4!X$4,Problématiques_compétences!$D$3:$D$118,0),4)</f>
        <v>0</v>
      </c>
      <c r="Y10" s="261">
        <f>INDEX(Problématiques_compétences!$D$3:$BA$118,MATCH(Progression_Cycle4!Y$4,Problématiques_compétences!$D$3:$D$118,0),4)</f>
        <v>0</v>
      </c>
      <c r="Z10" s="261">
        <f>INDEX(Problématiques_compétences!$D$3:$BA$118,MATCH(Progression_Cycle4!Z$4,Problématiques_compétences!$D$3:$D$118,0),4)</f>
        <v>0</v>
      </c>
      <c r="AA10" s="261">
        <f>INDEX(Problématiques_compétences!$D$3:$BA$118,MATCH(Progression_Cycle4!AA$4,Problématiques_compétences!$D$3:$D$118,0),4)</f>
        <v>0</v>
      </c>
      <c r="AB10" s="261">
        <f>INDEX(Problématiques_compétences!$D$3:$BA$118,MATCH(Progression_Cycle4!AB$4,Problématiques_compétences!$D$3:$D$118,0),4)</f>
        <v>0</v>
      </c>
      <c r="AC10" s="261" t="str">
        <f>INDEX(Problématiques_compétences!$D$3:$BA$118,MATCH(Progression_Cycle4!AC$4,Problématiques_compétences!$D$3:$D$118,0),4)</f>
        <v>x</v>
      </c>
      <c r="AD10" s="261">
        <f>INDEX(Problématiques_compétences!$D$3:$BA$118,MATCH(Progression_Cycle4!AD$4,Problématiques_compétences!$D$3:$D$118,0),4)</f>
        <v>0</v>
      </c>
      <c r="AE10" s="261">
        <f>INDEX(Problématiques_compétences!$D$3:$BA$118,MATCH(Progression_Cycle4!AE$4,Problématiques_compétences!$D$3:$D$118,0),4)</f>
        <v>0</v>
      </c>
      <c r="AF10" s="261">
        <f>INDEX(Problématiques_compétences!$D$3:$BA$118,MATCH(Progression_Cycle4!AF$4,Problématiques_compétences!$D$3:$D$118,0),4)</f>
        <v>0</v>
      </c>
      <c r="AG10" s="261">
        <f>INDEX(Problématiques_compétences!$D$3:$BA$118,MATCH(Progression_Cycle4!AG$4,Problématiques_compétences!$D$3:$D$118,0),4)</f>
        <v>0</v>
      </c>
      <c r="AH10" s="261">
        <f>INDEX(Problématiques_compétences!$D$3:$BA$118,MATCH(Progression_Cycle4!AH$4,Problématiques_compétences!$D$3:$D$118,0),4)</f>
        <v>0</v>
      </c>
      <c r="AI10" s="261">
        <f>INDEX(Problématiques_compétences!$D$3:$BA$118,MATCH(Progression_Cycle4!AI$4,Problématiques_compétences!$D$3:$D$118,0),4)</f>
        <v>0</v>
      </c>
      <c r="AJ10" s="261">
        <f>INDEX(Problématiques_compétences!$D$3:$BA$118,MATCH(Progression_Cycle4!AJ$4,Problématiques_compétences!$D$3:$D$118,0),4)</f>
        <v>0</v>
      </c>
      <c r="AK10" s="261">
        <f>INDEX(Problématiques_compétences!$D$3:$BA$118,MATCH(Progression_Cycle4!AK$4,Problématiques_compétences!$D$3:$D$118,0),4)</f>
        <v>0</v>
      </c>
      <c r="AL10" s="261">
        <f>INDEX(Problématiques_compétences!$D$3:$BA$118,MATCH(Progression_Cycle4!AL$4,Problématiques_compétences!$D$3:$D$118,0),4)</f>
        <v>0</v>
      </c>
    </row>
    <row r="11" spans="1:39" ht="30" x14ac:dyDescent="0.25">
      <c r="A11" s="513"/>
      <c r="B11" s="224" t="s">
        <v>234</v>
      </c>
      <c r="C11" s="225" t="s">
        <v>282</v>
      </c>
      <c r="D11" s="356" t="s">
        <v>203</v>
      </c>
      <c r="E11" s="354"/>
      <c r="F11" s="354"/>
      <c r="G11" s="355"/>
      <c r="H11" s="6">
        <f>COUNTIF(I11:AL11,"x")</f>
        <v>3</v>
      </c>
      <c r="I11" s="261">
        <f>INDEX(Problématiques_compétences!$D$3:$BA$118,MATCH(Progression_Cycle4!I$4,Problématiques_compétences!$D$3:$D$118,0),5)</f>
        <v>0</v>
      </c>
      <c r="J11" s="261" t="str">
        <f>INDEX(Problématiques_compétences!$D$3:$BA$118,MATCH(Progression_Cycle4!J$4,Problématiques_compétences!$D$3:$D$118,0),5)</f>
        <v>x</v>
      </c>
      <c r="K11" s="261" t="str">
        <f>INDEX(Problématiques_compétences!$D$3:$BA$118,MATCH(Progression_Cycle4!K$4,Problématiques_compétences!$D$3:$D$118,0),5)</f>
        <v>x</v>
      </c>
      <c r="L11" s="261">
        <f>INDEX(Problématiques_compétences!$D$3:$BA$118,MATCH(Progression_Cycle4!L$4,Problématiques_compétences!$D$3:$D$118,0),5)</f>
        <v>0</v>
      </c>
      <c r="M11" s="261">
        <f>INDEX(Problématiques_compétences!$D$3:$BA$118,MATCH(Progression_Cycle4!M$4,Problématiques_compétences!$D$3:$D$118,0),5)</f>
        <v>0</v>
      </c>
      <c r="N11" s="261">
        <f>INDEX(Problématiques_compétences!$D$3:$BA$118,MATCH(Progression_Cycle4!N$4,Problématiques_compétences!$D$3:$D$118,0),5)</f>
        <v>0</v>
      </c>
      <c r="O11" s="261">
        <f>INDEX(Problématiques_compétences!$D$3:$BA$118,MATCH(Progression_Cycle4!O$4,Problématiques_compétences!$D$3:$D$118,0),5)</f>
        <v>0</v>
      </c>
      <c r="P11" s="261">
        <f>INDEX(Problématiques_compétences!$D$3:$BA$118,MATCH(Progression_Cycle4!P$4,Problématiques_compétences!$D$3:$D$118,0),5)</f>
        <v>0</v>
      </c>
      <c r="Q11" s="261">
        <f>INDEX(Problématiques_compétences!$D$3:$BA$118,MATCH(Progression_Cycle4!Q$4,Problématiques_compétences!$D$3:$D$118,0),5)</f>
        <v>0</v>
      </c>
      <c r="R11" s="261">
        <f>INDEX(Problématiques_compétences!$D$3:$BA$118,MATCH(Progression_Cycle4!R$4,Problématiques_compétences!$D$3:$D$118,0),5)</f>
        <v>0</v>
      </c>
      <c r="S11" s="261">
        <f>INDEX(Problématiques_compétences!$D$3:$BA$118,MATCH(Progression_Cycle4!S$4,Problématiques_compétences!$D$3:$D$118,0),5)</f>
        <v>0</v>
      </c>
      <c r="T11" s="261">
        <f>INDEX(Problématiques_compétences!$D$3:$BA$118,MATCH(Progression_Cycle4!T$4,Problématiques_compétences!$D$3:$D$118,0),5)</f>
        <v>0</v>
      </c>
      <c r="U11" s="261">
        <f>INDEX(Problématiques_compétences!$D$3:$BA$118,MATCH(Progression_Cycle4!U$4,Problématiques_compétences!$D$3:$D$118,0),5)</f>
        <v>0</v>
      </c>
      <c r="V11" s="261">
        <f>INDEX(Problématiques_compétences!$D$3:$BA$118,MATCH(Progression_Cycle4!V$4,Problématiques_compétences!$D$3:$D$118,0),5)</f>
        <v>0</v>
      </c>
      <c r="W11" s="261">
        <f>INDEX(Problématiques_compétences!$D$3:$BA$118,MATCH(Progression_Cycle4!W$4,Problématiques_compétences!$D$3:$D$118,0),5)</f>
        <v>0</v>
      </c>
      <c r="X11" s="261">
        <f>INDEX(Problématiques_compétences!$D$3:$BA$118,MATCH(Progression_Cycle4!X$4,Problématiques_compétences!$D$3:$D$118,0),5)</f>
        <v>0</v>
      </c>
      <c r="Y11" s="261">
        <f>INDEX(Problématiques_compétences!$D$3:$BA$118,MATCH(Progression_Cycle4!Y$4,Problématiques_compétences!$D$3:$D$118,0),5)</f>
        <v>0</v>
      </c>
      <c r="Z11" s="261">
        <f>INDEX(Problématiques_compétences!$D$3:$BA$118,MATCH(Progression_Cycle4!Z$4,Problématiques_compétences!$D$3:$D$118,0),5)</f>
        <v>0</v>
      </c>
      <c r="AA11" s="261" t="str">
        <f>INDEX(Problématiques_compétences!$D$3:$BA$118,MATCH(Progression_Cycle4!AA$4,Problématiques_compétences!$D$3:$D$118,0),5)</f>
        <v>x</v>
      </c>
      <c r="AB11" s="261">
        <f>INDEX(Problématiques_compétences!$D$3:$BA$118,MATCH(Progression_Cycle4!AB$4,Problématiques_compétences!$D$3:$D$118,0),5)</f>
        <v>0</v>
      </c>
      <c r="AC11" s="261">
        <f>INDEX(Problématiques_compétences!$D$3:$BA$118,MATCH(Progression_Cycle4!AC$4,Problématiques_compétences!$D$3:$D$118,0),5)</f>
        <v>0</v>
      </c>
      <c r="AD11" s="261">
        <f>INDEX(Problématiques_compétences!$D$3:$BA$118,MATCH(Progression_Cycle4!AD$4,Problématiques_compétences!$D$3:$D$118,0),5)</f>
        <v>0</v>
      </c>
      <c r="AE11" s="261">
        <f>INDEX(Problématiques_compétences!$D$3:$BA$118,MATCH(Progression_Cycle4!AE$4,Problématiques_compétences!$D$3:$D$118,0),5)</f>
        <v>0</v>
      </c>
      <c r="AF11" s="261">
        <f>INDEX(Problématiques_compétences!$D$3:$BA$118,MATCH(Progression_Cycle4!AF$4,Problématiques_compétences!$D$3:$D$118,0),5)</f>
        <v>0</v>
      </c>
      <c r="AG11" s="261">
        <f>INDEX(Problématiques_compétences!$D$3:$BA$118,MATCH(Progression_Cycle4!AG$4,Problématiques_compétences!$D$3:$D$118,0),5)</f>
        <v>0</v>
      </c>
      <c r="AH11" s="261">
        <f>INDEX(Problématiques_compétences!$D$3:$BA$118,MATCH(Progression_Cycle4!AH$4,Problématiques_compétences!$D$3:$D$118,0),5)</f>
        <v>0</v>
      </c>
      <c r="AI11" s="261">
        <f>INDEX(Problématiques_compétences!$D$3:$BA$118,MATCH(Progression_Cycle4!AI$4,Problématiques_compétences!$D$3:$D$118,0),5)</f>
        <v>0</v>
      </c>
      <c r="AJ11" s="261">
        <f>INDEX(Problématiques_compétences!$D$3:$BA$118,MATCH(Progression_Cycle4!AJ$4,Problématiques_compétences!$D$3:$D$118,0),5)</f>
        <v>0</v>
      </c>
      <c r="AK11" s="261">
        <f>INDEX(Problématiques_compétences!$D$3:$BA$118,MATCH(Progression_Cycle4!AK$4,Problématiques_compétences!$D$3:$D$118,0),5)</f>
        <v>0</v>
      </c>
      <c r="AL11" s="261">
        <f>INDEX(Problématiques_compétences!$D$3:$BA$118,MATCH(Progression_Cycle4!AL$4,Problématiques_compétences!$D$3:$D$118,0),5)</f>
        <v>0</v>
      </c>
    </row>
    <row r="12" spans="1:39" ht="15.75" thickBot="1" x14ac:dyDescent="0.3">
      <c r="A12" s="514"/>
      <c r="B12" s="228" t="s">
        <v>233</v>
      </c>
      <c r="C12" s="239" t="s">
        <v>284</v>
      </c>
      <c r="D12" s="44" t="s">
        <v>217</v>
      </c>
      <c r="E12" s="354"/>
      <c r="F12" s="354"/>
      <c r="G12" s="355"/>
      <c r="H12" s="6">
        <f>COUNTIF(I12:AL12,"x")</f>
        <v>3</v>
      </c>
      <c r="I12" s="261">
        <f>INDEX(Problématiques_compétences!$D$3:$BA$118,MATCH(Progression_Cycle4!I$4,Problématiques_compétences!$D$3:$D$118,0),6)</f>
        <v>0</v>
      </c>
      <c r="J12" s="261">
        <f>INDEX(Problématiques_compétences!$D$3:$BA$118,MATCH(Progression_Cycle4!J$4,Problématiques_compétences!$D$3:$D$118,0),6)</f>
        <v>0</v>
      </c>
      <c r="K12" s="261">
        <f>INDEX(Problématiques_compétences!$D$3:$BA$118,MATCH(Progression_Cycle4!K$4,Problématiques_compétences!$D$3:$D$118,0),6)</f>
        <v>0</v>
      </c>
      <c r="L12" s="261">
        <f>INDEX(Problématiques_compétences!$D$3:$BA$118,MATCH(Progression_Cycle4!L$4,Problématiques_compétences!$D$3:$D$118,0),6)</f>
        <v>0</v>
      </c>
      <c r="M12" s="261">
        <f>INDEX(Problématiques_compétences!$D$3:$BA$118,MATCH(Progression_Cycle4!M$4,Problématiques_compétences!$D$3:$D$118,0),6)</f>
        <v>0</v>
      </c>
      <c r="N12" s="261" t="str">
        <f>INDEX(Problématiques_compétences!$D$3:$BA$118,MATCH(Progression_Cycle4!N$4,Problématiques_compétences!$D$3:$D$118,0),6)</f>
        <v>x</v>
      </c>
      <c r="O12" s="261">
        <f>INDEX(Problématiques_compétences!$D$3:$BA$118,MATCH(Progression_Cycle4!O$4,Problématiques_compétences!$D$3:$D$118,0),6)</f>
        <v>0</v>
      </c>
      <c r="P12" s="261">
        <f>INDEX(Problématiques_compétences!$D$3:$BA$118,MATCH(Progression_Cycle4!P$4,Problématiques_compétences!$D$3:$D$118,0),6)</f>
        <v>0</v>
      </c>
      <c r="Q12" s="261">
        <f>INDEX(Problématiques_compétences!$D$3:$BA$118,MATCH(Progression_Cycle4!Q$4,Problématiques_compétences!$D$3:$D$118,0),6)</f>
        <v>0</v>
      </c>
      <c r="R12" s="261">
        <f>INDEX(Problématiques_compétences!$D$3:$BA$118,MATCH(Progression_Cycle4!R$4,Problématiques_compétences!$D$3:$D$118,0),6)</f>
        <v>0</v>
      </c>
      <c r="S12" s="261">
        <f>INDEX(Problématiques_compétences!$D$3:$BA$118,MATCH(Progression_Cycle4!S$4,Problématiques_compétences!$D$3:$D$118,0),6)</f>
        <v>0</v>
      </c>
      <c r="T12" s="261">
        <f>INDEX(Problématiques_compétences!$D$3:$BA$118,MATCH(Progression_Cycle4!T$4,Problématiques_compétences!$D$3:$D$118,0),6)</f>
        <v>0</v>
      </c>
      <c r="U12" s="261">
        <f>INDEX(Problématiques_compétences!$D$3:$BA$118,MATCH(Progression_Cycle4!U$4,Problématiques_compétences!$D$3:$D$118,0),6)</f>
        <v>0</v>
      </c>
      <c r="V12" s="261" t="str">
        <f>INDEX(Problématiques_compétences!$D$3:$BA$118,MATCH(Progression_Cycle4!V$4,Problématiques_compétences!$D$3:$D$118,0),6)</f>
        <v>x</v>
      </c>
      <c r="W12" s="261">
        <f>INDEX(Problématiques_compétences!$D$3:$BA$118,MATCH(Progression_Cycle4!W$4,Problématiques_compétences!$D$3:$D$118,0),6)</f>
        <v>0</v>
      </c>
      <c r="X12" s="261">
        <f>INDEX(Problématiques_compétences!$D$3:$BA$118,MATCH(Progression_Cycle4!X$4,Problématiques_compétences!$D$3:$D$118,0),6)</f>
        <v>0</v>
      </c>
      <c r="Y12" s="261" t="str">
        <f>INDEX(Problématiques_compétences!$D$3:$BA$118,MATCH(Progression_Cycle4!Y$4,Problématiques_compétences!$D$3:$D$118,0),6)</f>
        <v>x</v>
      </c>
      <c r="Z12" s="261">
        <f>INDEX(Problématiques_compétences!$D$3:$BA$118,MATCH(Progression_Cycle4!Z$4,Problématiques_compétences!$D$3:$D$118,0),6)</f>
        <v>0</v>
      </c>
      <c r="AA12" s="261">
        <f>INDEX(Problématiques_compétences!$D$3:$BA$118,MATCH(Progression_Cycle4!AA$4,Problématiques_compétences!$D$3:$D$118,0),6)</f>
        <v>0</v>
      </c>
      <c r="AB12" s="261">
        <f>INDEX(Problématiques_compétences!$D$3:$BA$118,MATCH(Progression_Cycle4!AB$4,Problématiques_compétences!$D$3:$D$118,0),6)</f>
        <v>0</v>
      </c>
      <c r="AC12" s="261">
        <f>INDEX(Problématiques_compétences!$D$3:$BA$118,MATCH(Progression_Cycle4!AC$4,Problématiques_compétences!$D$3:$D$118,0),6)</f>
        <v>0</v>
      </c>
      <c r="AD12" s="261">
        <f>INDEX(Problématiques_compétences!$D$3:$BA$118,MATCH(Progression_Cycle4!AD$4,Problématiques_compétences!$D$3:$D$118,0),6)</f>
        <v>0</v>
      </c>
      <c r="AE12" s="261">
        <f>INDEX(Problématiques_compétences!$D$3:$BA$118,MATCH(Progression_Cycle4!AE$4,Problématiques_compétences!$D$3:$D$118,0),6)</f>
        <v>0</v>
      </c>
      <c r="AF12" s="261">
        <f>INDEX(Problématiques_compétences!$D$3:$BA$118,MATCH(Progression_Cycle4!AF$4,Problématiques_compétences!$D$3:$D$118,0),6)</f>
        <v>0</v>
      </c>
      <c r="AG12" s="261">
        <f>INDEX(Problématiques_compétences!$D$3:$BA$118,MATCH(Progression_Cycle4!AG$4,Problématiques_compétences!$D$3:$D$118,0),6)</f>
        <v>0</v>
      </c>
      <c r="AH12" s="261">
        <f>INDEX(Problématiques_compétences!$D$3:$BA$118,MATCH(Progression_Cycle4!AH$4,Problématiques_compétences!$D$3:$D$118,0),6)</f>
        <v>0</v>
      </c>
      <c r="AI12" s="261">
        <f>INDEX(Problématiques_compétences!$D$3:$BA$118,MATCH(Progression_Cycle4!AI$4,Problématiques_compétences!$D$3:$D$118,0),6)</f>
        <v>0</v>
      </c>
      <c r="AJ12" s="261">
        <f>INDEX(Problématiques_compétences!$D$3:$BA$118,MATCH(Progression_Cycle4!AJ$4,Problématiques_compétences!$D$3:$D$118,0),6)</f>
        <v>0</v>
      </c>
      <c r="AK12" s="261">
        <f>INDEX(Problématiques_compétences!$D$3:$BA$118,MATCH(Progression_Cycle4!AK$4,Problématiques_compétences!$D$3:$D$118,0),6)</f>
        <v>0</v>
      </c>
      <c r="AL12" s="261">
        <f>INDEX(Problématiques_compétences!$D$3:$BA$118,MATCH(Progression_Cycle4!AL$4,Problématiques_compétences!$D$3:$D$118,0),6)</f>
        <v>0</v>
      </c>
    </row>
    <row r="13" spans="1:39" x14ac:dyDescent="0.25">
      <c r="A13" s="512" t="s">
        <v>230</v>
      </c>
      <c r="B13" s="222">
        <v>2</v>
      </c>
      <c r="C13" s="223" t="s">
        <v>45</v>
      </c>
      <c r="D13" s="655"/>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7"/>
    </row>
    <row r="14" spans="1:39" ht="45" x14ac:dyDescent="0.25">
      <c r="A14" s="513"/>
      <c r="B14" s="224" t="s">
        <v>227</v>
      </c>
      <c r="C14" s="230" t="s">
        <v>283</v>
      </c>
      <c r="D14" s="362" t="s">
        <v>226</v>
      </c>
      <c r="E14" s="354"/>
      <c r="F14" s="354"/>
      <c r="G14" s="355"/>
      <c r="H14" s="6">
        <f>COUNTIF(I14:AL14,"x")</f>
        <v>2</v>
      </c>
      <c r="I14" s="261">
        <f>INDEX(Problématiques_compétences!$D$3:$BA$118,MATCH(Progression_Cycle4!I$4,Problématiques_compétences!$D$3:$D$118,0),11)</f>
        <v>0</v>
      </c>
      <c r="J14" s="261" t="str">
        <f>INDEX(Problématiques_compétences!$D$3:$BA$118,MATCH(Progression_Cycle4!J$4,Problématiques_compétences!$D$3:$D$118,0),11)</f>
        <v>x</v>
      </c>
      <c r="K14" s="261">
        <f>INDEX(Problématiques_compétences!$D$3:$BA$118,MATCH(Progression_Cycle4!K$4,Problématiques_compétences!$D$3:$D$118,0),11)</f>
        <v>0</v>
      </c>
      <c r="L14" s="261" t="str">
        <f>INDEX(Problématiques_compétences!$D$3:$BA$118,MATCH(Progression_Cycle4!L$4,Problématiques_compétences!$D$3:$D$118,0),11)</f>
        <v>x</v>
      </c>
      <c r="M14" s="261">
        <f>INDEX(Problématiques_compétences!$D$3:$BA$118,MATCH(Progression_Cycle4!M$4,Problématiques_compétences!$D$3:$D$118,0),11)</f>
        <v>0</v>
      </c>
      <c r="N14" s="261">
        <f>INDEX(Problématiques_compétences!$D$3:$BA$118,MATCH(Progression_Cycle4!N$4,Problématiques_compétences!$D$3:$D$118,0),11)</f>
        <v>0</v>
      </c>
      <c r="O14" s="261">
        <f>INDEX(Problématiques_compétences!$D$3:$BA$118,MATCH(Progression_Cycle4!O$4,Problématiques_compétences!$D$3:$D$118,0),11)</f>
        <v>0</v>
      </c>
      <c r="P14" s="261">
        <f>INDEX(Problématiques_compétences!$D$3:$BA$118,MATCH(Progression_Cycle4!P$4,Problématiques_compétences!$D$3:$D$118,0),11)</f>
        <v>0</v>
      </c>
      <c r="Q14" s="261">
        <f>INDEX(Problématiques_compétences!$D$3:$BA$118,MATCH(Progression_Cycle4!Q$4,Problématiques_compétences!$D$3:$D$118,0),11)</f>
        <v>0</v>
      </c>
      <c r="R14" s="261">
        <f>INDEX(Problématiques_compétences!$D$3:$BA$118,MATCH(Progression_Cycle4!R$4,Problématiques_compétences!$D$3:$D$118,0),11)</f>
        <v>0</v>
      </c>
      <c r="S14" s="261">
        <f>INDEX(Problématiques_compétences!$D$3:$BA$118,MATCH(Progression_Cycle4!S$4,Problématiques_compétences!$D$3:$D$118,0),11)</f>
        <v>0</v>
      </c>
      <c r="T14" s="261">
        <f>INDEX(Problématiques_compétences!$D$3:$BA$118,MATCH(Progression_Cycle4!T$4,Problématiques_compétences!$D$3:$D$118,0),11)</f>
        <v>0</v>
      </c>
      <c r="U14" s="261">
        <f>INDEX(Problématiques_compétences!$D$3:$BA$118,MATCH(Progression_Cycle4!U$4,Problématiques_compétences!$D$3:$D$118,0),11)</f>
        <v>0</v>
      </c>
      <c r="V14" s="261">
        <f>INDEX(Problématiques_compétences!$D$3:$BA$118,MATCH(Progression_Cycle4!V$4,Problématiques_compétences!$D$3:$D$118,0),11)</f>
        <v>0</v>
      </c>
      <c r="W14" s="261">
        <f>INDEX(Problématiques_compétences!$D$3:$BA$118,MATCH(Progression_Cycle4!W$4,Problématiques_compétences!$D$3:$D$118,0),11)</f>
        <v>0</v>
      </c>
      <c r="X14" s="261">
        <f>INDEX(Problématiques_compétences!$D$3:$BA$118,MATCH(Progression_Cycle4!X$4,Problématiques_compétences!$D$3:$D$118,0),11)</f>
        <v>0</v>
      </c>
      <c r="Y14" s="261">
        <f>INDEX(Problématiques_compétences!$D$3:$BA$118,MATCH(Progression_Cycle4!Y$4,Problématiques_compétences!$D$3:$D$118,0),11)</f>
        <v>0</v>
      </c>
      <c r="Z14" s="261">
        <f>INDEX(Problématiques_compétences!$D$3:$BA$118,MATCH(Progression_Cycle4!Z$4,Problématiques_compétences!$D$3:$D$118,0),11)</f>
        <v>0</v>
      </c>
      <c r="AA14" s="261">
        <f>INDEX(Problématiques_compétences!$D$3:$BA$118,MATCH(Progression_Cycle4!AA$4,Problématiques_compétences!$D$3:$D$118,0),11)</f>
        <v>0</v>
      </c>
      <c r="AB14" s="261">
        <f>INDEX(Problématiques_compétences!$D$3:$BA$118,MATCH(Progression_Cycle4!AB$4,Problématiques_compétences!$D$3:$D$118,0),11)</f>
        <v>0</v>
      </c>
      <c r="AC14" s="261">
        <f>INDEX(Problématiques_compétences!$D$3:$BA$118,MATCH(Progression_Cycle4!AC$4,Problématiques_compétences!$D$3:$D$118,0),11)</f>
        <v>0</v>
      </c>
      <c r="AD14" s="261">
        <f>INDEX(Problématiques_compétences!$D$3:$BA$118,MATCH(Progression_Cycle4!AD$4,Problématiques_compétences!$D$3:$D$118,0),11)</f>
        <v>0</v>
      </c>
      <c r="AE14" s="261">
        <f>INDEX(Problématiques_compétences!$D$3:$BA$118,MATCH(Progression_Cycle4!AE$4,Problématiques_compétences!$D$3:$D$118,0),11)</f>
        <v>0</v>
      </c>
      <c r="AF14" s="261">
        <f>INDEX(Problématiques_compétences!$D$3:$BA$118,MATCH(Progression_Cycle4!AF$4,Problématiques_compétences!$D$3:$D$118,0),11)</f>
        <v>0</v>
      </c>
      <c r="AG14" s="261">
        <f>INDEX(Problématiques_compétences!$D$3:$BA$118,MATCH(Progression_Cycle4!AG$4,Problématiques_compétences!$D$3:$D$118,0),11)</f>
        <v>0</v>
      </c>
      <c r="AH14" s="261">
        <f>INDEX(Problématiques_compétences!$D$3:$BA$118,MATCH(Progression_Cycle4!AH$4,Problématiques_compétences!$D$3:$D$118,0),11)</f>
        <v>0</v>
      </c>
      <c r="AI14" s="261">
        <f>INDEX(Problématiques_compétences!$D$3:$BA$118,MATCH(Progression_Cycle4!AI$4,Problématiques_compétences!$D$3:$D$118,0),11)</f>
        <v>0</v>
      </c>
      <c r="AJ14" s="261">
        <f>INDEX(Problématiques_compétences!$D$3:$BA$118,MATCH(Progression_Cycle4!AJ$4,Problématiques_compétences!$D$3:$D$118,0),11)</f>
        <v>0</v>
      </c>
      <c r="AK14" s="261">
        <f>INDEX(Problématiques_compétences!$D$3:$BA$118,MATCH(Progression_Cycle4!AK$4,Problématiques_compétences!$D$3:$D$118,0),11)</f>
        <v>0</v>
      </c>
      <c r="AL14" s="261">
        <f>INDEX(Problématiques_compétences!$D$3:$BA$118,MATCH(Progression_Cycle4!AL$4,Problématiques_compétences!$D$3:$D$118,0),11)</f>
        <v>0</v>
      </c>
    </row>
    <row r="15" spans="1:39" ht="45" x14ac:dyDescent="0.25">
      <c r="A15" s="513"/>
      <c r="B15" s="226" t="s">
        <v>224</v>
      </c>
      <c r="C15" s="231" t="s">
        <v>337</v>
      </c>
      <c r="D15" s="353"/>
      <c r="E15" s="354"/>
      <c r="F15" s="349" t="s">
        <v>128</v>
      </c>
      <c r="G15" s="355"/>
      <c r="H15" s="6">
        <f t="shared" ref="H15:H20" si="0">COUNTIF(I15:AL15,"x")</f>
        <v>4</v>
      </c>
      <c r="I15" s="261">
        <f>INDEX(Problématiques_compétences!$D$3:$BA$118,MATCH(Progression_Cycle4!I$4,Problématiques_compétences!$D$3:$D$118,0),12)</f>
        <v>0</v>
      </c>
      <c r="J15" s="261">
        <f>INDEX(Problématiques_compétences!$D$3:$BA$118,MATCH(Progression_Cycle4!J$4,Problématiques_compétences!$D$3:$D$118,0),12)</f>
        <v>0</v>
      </c>
      <c r="K15" s="261">
        <f>INDEX(Problématiques_compétences!$D$3:$BA$118,MATCH(Progression_Cycle4!K$4,Problématiques_compétences!$D$3:$D$118,0),12)</f>
        <v>0</v>
      </c>
      <c r="L15" s="261">
        <f>INDEX(Problématiques_compétences!$D$3:$BA$118,MATCH(Progression_Cycle4!L$4,Problématiques_compétences!$D$3:$D$118,0),12)</f>
        <v>0</v>
      </c>
      <c r="M15" s="261">
        <f>INDEX(Problématiques_compétences!$D$3:$BA$118,MATCH(Progression_Cycle4!M$4,Problématiques_compétences!$D$3:$D$118,0),12)</f>
        <v>0</v>
      </c>
      <c r="N15" s="261" t="str">
        <f>INDEX(Problématiques_compétences!$D$3:$BA$118,MATCH(Progression_Cycle4!N$4,Problématiques_compétences!$D$3:$D$118,0),12)</f>
        <v>x</v>
      </c>
      <c r="O15" s="261">
        <f>INDEX(Problématiques_compétences!$D$3:$BA$118,MATCH(Progression_Cycle4!O$4,Problématiques_compétences!$D$3:$D$118,0),12)</f>
        <v>0</v>
      </c>
      <c r="P15" s="261">
        <f>INDEX(Problématiques_compétences!$D$3:$BA$118,MATCH(Progression_Cycle4!P$4,Problématiques_compétences!$D$3:$D$118,0),12)</f>
        <v>0</v>
      </c>
      <c r="Q15" s="261">
        <f>INDEX(Problématiques_compétences!$D$3:$BA$118,MATCH(Progression_Cycle4!Q$4,Problématiques_compétences!$D$3:$D$118,0),12)</f>
        <v>0</v>
      </c>
      <c r="R15" s="261" t="str">
        <f>INDEX(Problématiques_compétences!$D$3:$BA$118,MATCH(Progression_Cycle4!R$4,Problématiques_compétences!$D$3:$D$118,0),12)</f>
        <v>x</v>
      </c>
      <c r="S15" s="261">
        <f>INDEX(Problématiques_compétences!$D$3:$BA$118,MATCH(Progression_Cycle4!S$4,Problématiques_compétences!$D$3:$D$118,0),12)</f>
        <v>0</v>
      </c>
      <c r="T15" s="261">
        <f>INDEX(Problématiques_compétences!$D$3:$BA$118,MATCH(Progression_Cycle4!T$4,Problématiques_compétences!$D$3:$D$118,0),12)</f>
        <v>0</v>
      </c>
      <c r="U15" s="261">
        <f>INDEX(Problématiques_compétences!$D$3:$BA$118,MATCH(Progression_Cycle4!U$4,Problématiques_compétences!$D$3:$D$118,0),12)</f>
        <v>0</v>
      </c>
      <c r="V15" s="261">
        <f>INDEX(Problématiques_compétences!$D$3:$BA$118,MATCH(Progression_Cycle4!V$4,Problématiques_compétences!$D$3:$D$118,0),12)</f>
        <v>0</v>
      </c>
      <c r="W15" s="261">
        <f>INDEX(Problématiques_compétences!$D$3:$BA$118,MATCH(Progression_Cycle4!W$4,Problématiques_compétences!$D$3:$D$118,0),12)</f>
        <v>0</v>
      </c>
      <c r="X15" s="261">
        <f>INDEX(Problématiques_compétences!$D$3:$BA$118,MATCH(Progression_Cycle4!X$4,Problématiques_compétences!$D$3:$D$118,0),12)</f>
        <v>0</v>
      </c>
      <c r="Y15" s="261" t="str">
        <f>INDEX(Problématiques_compétences!$D$3:$BA$118,MATCH(Progression_Cycle4!Y$4,Problématiques_compétences!$D$3:$D$118,0),12)</f>
        <v>x</v>
      </c>
      <c r="Z15" s="261">
        <f>INDEX(Problématiques_compétences!$D$3:$BA$118,MATCH(Progression_Cycle4!Z$4,Problématiques_compétences!$D$3:$D$118,0),12)</f>
        <v>0</v>
      </c>
      <c r="AA15" s="261">
        <f>INDEX(Problématiques_compétences!$D$3:$BA$118,MATCH(Progression_Cycle4!AA$4,Problématiques_compétences!$D$3:$D$118,0),12)</f>
        <v>0</v>
      </c>
      <c r="AB15" s="261">
        <f>INDEX(Problématiques_compétences!$D$3:$BA$118,MATCH(Progression_Cycle4!AB$4,Problématiques_compétences!$D$3:$D$118,0),12)</f>
        <v>0</v>
      </c>
      <c r="AC15" s="261">
        <f>INDEX(Problématiques_compétences!$D$3:$BA$118,MATCH(Progression_Cycle4!AC$4,Problématiques_compétences!$D$3:$D$118,0),12)</f>
        <v>0</v>
      </c>
      <c r="AD15" s="261">
        <f>INDEX(Problématiques_compétences!$D$3:$BA$118,MATCH(Progression_Cycle4!AD$4,Problématiques_compétences!$D$3:$D$118,0),12)</f>
        <v>0</v>
      </c>
      <c r="AE15" s="261">
        <f>INDEX(Problématiques_compétences!$D$3:$BA$118,MATCH(Progression_Cycle4!AE$4,Problématiques_compétences!$D$3:$D$118,0),12)</f>
        <v>0</v>
      </c>
      <c r="AF15" s="261">
        <f>INDEX(Problématiques_compétences!$D$3:$BA$118,MATCH(Progression_Cycle4!AF$4,Problématiques_compétences!$D$3:$D$118,0),12)</f>
        <v>0</v>
      </c>
      <c r="AG15" s="261" t="str">
        <f>INDEX(Problématiques_compétences!$D$3:$BA$118,MATCH(Progression_Cycle4!AG$4,Problématiques_compétences!$D$3:$D$118,0),12)</f>
        <v>x</v>
      </c>
      <c r="AH15" s="261">
        <f>INDEX(Problématiques_compétences!$D$3:$BA$118,MATCH(Progression_Cycle4!AH$4,Problématiques_compétences!$D$3:$D$118,0),12)</f>
        <v>0</v>
      </c>
      <c r="AI15" s="261">
        <f>INDEX(Problématiques_compétences!$D$3:$BA$118,MATCH(Progression_Cycle4!AI$4,Problématiques_compétences!$D$3:$D$118,0),12)</f>
        <v>0</v>
      </c>
      <c r="AJ15" s="261">
        <f>INDEX(Problématiques_compétences!$D$3:$BA$118,MATCH(Progression_Cycle4!AJ$4,Problématiques_compétences!$D$3:$D$118,0),12)</f>
        <v>0</v>
      </c>
      <c r="AK15" s="261">
        <f>INDEX(Problématiques_compétences!$D$3:$BA$118,MATCH(Progression_Cycle4!AK$4,Problématiques_compétences!$D$3:$D$118,0),12)</f>
        <v>0</v>
      </c>
      <c r="AL15" s="261">
        <f>INDEX(Problématiques_compétences!$D$3:$BA$118,MATCH(Progression_Cycle4!AL$4,Problématiques_compétences!$D$3:$D$118,0),12)</f>
        <v>0</v>
      </c>
    </row>
    <row r="16" spans="1:39" x14ac:dyDescent="0.25">
      <c r="A16" s="513"/>
      <c r="B16" s="224" t="s">
        <v>221</v>
      </c>
      <c r="C16" s="230" t="s">
        <v>338</v>
      </c>
      <c r="D16" s="356" t="s">
        <v>220</v>
      </c>
      <c r="E16" s="354"/>
      <c r="F16" s="354"/>
      <c r="G16" s="355"/>
      <c r="H16" s="6">
        <f t="shared" si="0"/>
        <v>2</v>
      </c>
      <c r="I16" s="261">
        <f>INDEX(Problématiques_compétences!$D$3:$BA$118,MATCH(Progression_Cycle4!I$4,Problématiques_compétences!$D$3:$D$118,0),13)</f>
        <v>0</v>
      </c>
      <c r="J16" s="261">
        <f>INDEX(Problématiques_compétences!$D$3:$BA$118,MATCH(Progression_Cycle4!J$4,Problématiques_compétences!$D$3:$D$118,0),13)</f>
        <v>0</v>
      </c>
      <c r="K16" s="261">
        <f>INDEX(Problématiques_compétences!$D$3:$BA$118,MATCH(Progression_Cycle4!K$4,Problématiques_compétences!$D$3:$D$118,0),13)</f>
        <v>0</v>
      </c>
      <c r="L16" s="261">
        <f>INDEX(Problématiques_compétences!$D$3:$BA$118,MATCH(Progression_Cycle4!L$4,Problématiques_compétences!$D$3:$D$118,0),13)</f>
        <v>0</v>
      </c>
      <c r="M16" s="261">
        <f>INDEX(Problématiques_compétences!$D$3:$BA$118,MATCH(Progression_Cycle4!M$4,Problématiques_compétences!$D$3:$D$118,0),13)</f>
        <v>0</v>
      </c>
      <c r="N16" s="261" t="str">
        <f>INDEX(Problématiques_compétences!$D$3:$BA$118,MATCH(Progression_Cycle4!N$4,Problématiques_compétences!$D$3:$D$118,0),13)</f>
        <v>x</v>
      </c>
      <c r="O16" s="261">
        <f>INDEX(Problématiques_compétences!$D$3:$BA$118,MATCH(Progression_Cycle4!O$4,Problématiques_compétences!$D$3:$D$118,0),13)</f>
        <v>0</v>
      </c>
      <c r="P16" s="261">
        <f>INDEX(Problématiques_compétences!$D$3:$BA$118,MATCH(Progression_Cycle4!P$4,Problématiques_compétences!$D$3:$D$118,0),13)</f>
        <v>0</v>
      </c>
      <c r="Q16" s="261">
        <f>INDEX(Problématiques_compétences!$D$3:$BA$118,MATCH(Progression_Cycle4!Q$4,Problématiques_compétences!$D$3:$D$118,0),13)</f>
        <v>0</v>
      </c>
      <c r="R16" s="261">
        <f>INDEX(Problématiques_compétences!$D$3:$BA$118,MATCH(Progression_Cycle4!R$4,Problématiques_compétences!$D$3:$D$118,0),13)</f>
        <v>0</v>
      </c>
      <c r="S16" s="261">
        <f>INDEX(Problématiques_compétences!$D$3:$BA$118,MATCH(Progression_Cycle4!S$4,Problématiques_compétences!$D$3:$D$118,0),13)</f>
        <v>0</v>
      </c>
      <c r="T16" s="261">
        <f>INDEX(Problématiques_compétences!$D$3:$BA$118,MATCH(Progression_Cycle4!T$4,Problématiques_compétences!$D$3:$D$118,0),13)</f>
        <v>0</v>
      </c>
      <c r="U16" s="261">
        <f>INDEX(Problématiques_compétences!$D$3:$BA$118,MATCH(Progression_Cycle4!U$4,Problématiques_compétences!$D$3:$D$118,0),13)</f>
        <v>0</v>
      </c>
      <c r="V16" s="261">
        <f>INDEX(Problématiques_compétences!$D$3:$BA$118,MATCH(Progression_Cycle4!V$4,Problématiques_compétences!$D$3:$D$118,0),13)</f>
        <v>0</v>
      </c>
      <c r="W16" s="261">
        <f>INDEX(Problématiques_compétences!$D$3:$BA$118,MATCH(Progression_Cycle4!W$4,Problématiques_compétences!$D$3:$D$118,0),13)</f>
        <v>0</v>
      </c>
      <c r="X16" s="261">
        <f>INDEX(Problématiques_compétences!$D$3:$BA$118,MATCH(Progression_Cycle4!X$4,Problématiques_compétences!$D$3:$D$118,0),13)</f>
        <v>0</v>
      </c>
      <c r="Y16" s="261">
        <f>INDEX(Problématiques_compétences!$D$3:$BA$118,MATCH(Progression_Cycle4!Y$4,Problématiques_compétences!$D$3:$D$118,0),13)</f>
        <v>0</v>
      </c>
      <c r="Z16" s="261">
        <f>INDEX(Problématiques_compétences!$D$3:$BA$118,MATCH(Progression_Cycle4!Z$4,Problématiques_compétences!$D$3:$D$118,0),13)</f>
        <v>0</v>
      </c>
      <c r="AA16" s="261">
        <f>INDEX(Problématiques_compétences!$D$3:$BA$118,MATCH(Progression_Cycle4!AA$4,Problématiques_compétences!$D$3:$D$118,0),13)</f>
        <v>0</v>
      </c>
      <c r="AB16" s="261">
        <f>INDEX(Problématiques_compétences!$D$3:$BA$118,MATCH(Progression_Cycle4!AB$4,Problématiques_compétences!$D$3:$D$118,0),13)</f>
        <v>0</v>
      </c>
      <c r="AC16" s="261">
        <f>INDEX(Problématiques_compétences!$D$3:$BA$118,MATCH(Progression_Cycle4!AC$4,Problématiques_compétences!$D$3:$D$118,0),13)</f>
        <v>0</v>
      </c>
      <c r="AD16" s="261">
        <f>INDEX(Problématiques_compétences!$D$3:$BA$118,MATCH(Progression_Cycle4!AD$4,Problématiques_compétences!$D$3:$D$118,0),13)</f>
        <v>0</v>
      </c>
      <c r="AE16" s="261">
        <f>INDEX(Problématiques_compétences!$D$3:$BA$118,MATCH(Progression_Cycle4!AE$4,Problématiques_compétences!$D$3:$D$118,0),13)</f>
        <v>0</v>
      </c>
      <c r="AF16" s="261">
        <f>INDEX(Problématiques_compétences!$D$3:$BA$118,MATCH(Progression_Cycle4!AF$4,Problématiques_compétences!$D$3:$D$118,0),13)</f>
        <v>0</v>
      </c>
      <c r="AG16" s="261" t="str">
        <f>INDEX(Problématiques_compétences!$D$3:$BA$118,MATCH(Progression_Cycle4!AG$4,Problématiques_compétences!$D$3:$D$118,0),13)</f>
        <v>x</v>
      </c>
      <c r="AH16" s="261">
        <f>INDEX(Problématiques_compétences!$D$3:$BA$118,MATCH(Progression_Cycle4!AH$4,Problématiques_compétences!$D$3:$D$118,0),13)</f>
        <v>0</v>
      </c>
      <c r="AI16" s="261">
        <f>INDEX(Problématiques_compétences!$D$3:$BA$118,MATCH(Progression_Cycle4!AI$4,Problématiques_compétences!$D$3:$D$118,0),13)</f>
        <v>0</v>
      </c>
      <c r="AJ16" s="261">
        <f>INDEX(Problématiques_compétences!$D$3:$BA$118,MATCH(Progression_Cycle4!AJ$4,Problématiques_compétences!$D$3:$D$118,0),13)</f>
        <v>0</v>
      </c>
      <c r="AK16" s="261">
        <f>INDEX(Problématiques_compétences!$D$3:$BA$118,MATCH(Progression_Cycle4!AK$4,Problématiques_compétences!$D$3:$D$118,0),13)</f>
        <v>0</v>
      </c>
      <c r="AL16" s="261">
        <f>INDEX(Problématiques_compétences!$D$3:$BA$118,MATCH(Progression_Cycle4!AL$4,Problématiques_compétences!$D$3:$D$118,0),13)</f>
        <v>0</v>
      </c>
    </row>
    <row r="17" spans="1:38" x14ac:dyDescent="0.25">
      <c r="A17" s="513"/>
      <c r="B17" s="224" t="s">
        <v>218</v>
      </c>
      <c r="C17" s="230" t="s">
        <v>135</v>
      </c>
      <c r="D17" s="353"/>
      <c r="E17" s="354"/>
      <c r="F17" s="349" t="s">
        <v>136</v>
      </c>
      <c r="G17" s="355"/>
      <c r="H17" s="6">
        <f t="shared" si="0"/>
        <v>3</v>
      </c>
      <c r="I17" s="261" t="str">
        <f>INDEX(Problématiques_compétences!$D$3:$BA$118,MATCH(Progression_Cycle4!I$4,Problématiques_compétences!$D$3:$D$118,0),14)</f>
        <v>x</v>
      </c>
      <c r="J17" s="261">
        <f>INDEX(Problématiques_compétences!$D$3:$BA$118,MATCH(Progression_Cycle4!J$4,Problématiques_compétences!$D$3:$D$118,0),14)</f>
        <v>0</v>
      </c>
      <c r="K17" s="261">
        <f>INDEX(Problématiques_compétences!$D$3:$BA$118,MATCH(Progression_Cycle4!K$4,Problématiques_compétences!$D$3:$D$118,0),14)</f>
        <v>0</v>
      </c>
      <c r="L17" s="261">
        <f>INDEX(Problématiques_compétences!$D$3:$BA$118,MATCH(Progression_Cycle4!L$4,Problématiques_compétences!$D$3:$D$118,0),14)</f>
        <v>0</v>
      </c>
      <c r="M17" s="261">
        <f>INDEX(Problématiques_compétences!$D$3:$BA$118,MATCH(Progression_Cycle4!M$4,Problématiques_compétences!$D$3:$D$118,0),14)</f>
        <v>0</v>
      </c>
      <c r="N17" s="261">
        <f>INDEX(Problématiques_compétences!$D$3:$BA$118,MATCH(Progression_Cycle4!N$4,Problématiques_compétences!$D$3:$D$118,0),14)</f>
        <v>0</v>
      </c>
      <c r="O17" s="261">
        <f>INDEX(Problématiques_compétences!$D$3:$BA$118,MATCH(Progression_Cycle4!O$4,Problématiques_compétences!$D$3:$D$118,0),14)</f>
        <v>0</v>
      </c>
      <c r="P17" s="261">
        <f>INDEX(Problématiques_compétences!$D$3:$BA$118,MATCH(Progression_Cycle4!P$4,Problématiques_compétences!$D$3:$D$118,0),14)</f>
        <v>0</v>
      </c>
      <c r="Q17" s="261">
        <f>INDEX(Problématiques_compétences!$D$3:$BA$118,MATCH(Progression_Cycle4!Q$4,Problématiques_compétences!$D$3:$D$118,0),14)</f>
        <v>0</v>
      </c>
      <c r="R17" s="261">
        <f>INDEX(Problématiques_compétences!$D$3:$BA$118,MATCH(Progression_Cycle4!R$4,Problématiques_compétences!$D$3:$D$118,0),14)</f>
        <v>0</v>
      </c>
      <c r="S17" s="261">
        <f>INDEX(Problématiques_compétences!$D$3:$BA$118,MATCH(Progression_Cycle4!S$4,Problématiques_compétences!$D$3:$D$118,0),14)</f>
        <v>0</v>
      </c>
      <c r="T17" s="261" t="str">
        <f>INDEX(Problématiques_compétences!$D$3:$BA$118,MATCH(Progression_Cycle4!T$4,Problématiques_compétences!$D$3:$D$118,0),14)</f>
        <v>x</v>
      </c>
      <c r="U17" s="261">
        <f>INDEX(Problématiques_compétences!$D$3:$BA$118,MATCH(Progression_Cycle4!U$4,Problématiques_compétences!$D$3:$D$118,0),14)</f>
        <v>0</v>
      </c>
      <c r="V17" s="261">
        <f>INDEX(Problématiques_compétences!$D$3:$BA$118,MATCH(Progression_Cycle4!V$4,Problématiques_compétences!$D$3:$D$118,0),14)</f>
        <v>0</v>
      </c>
      <c r="W17" s="261">
        <f>INDEX(Problématiques_compétences!$D$3:$BA$118,MATCH(Progression_Cycle4!W$4,Problématiques_compétences!$D$3:$D$118,0),14)</f>
        <v>0</v>
      </c>
      <c r="X17" s="261" t="str">
        <f>INDEX(Problématiques_compétences!$D$3:$BA$118,MATCH(Progression_Cycle4!X$4,Problématiques_compétences!$D$3:$D$118,0),14)</f>
        <v>x</v>
      </c>
      <c r="Y17" s="261">
        <f>INDEX(Problématiques_compétences!$D$3:$BA$118,MATCH(Progression_Cycle4!Y$4,Problématiques_compétences!$D$3:$D$118,0),14)</f>
        <v>0</v>
      </c>
      <c r="Z17" s="261">
        <f>INDEX(Problématiques_compétences!$D$3:$BA$118,MATCH(Progression_Cycle4!Z$4,Problématiques_compétences!$D$3:$D$118,0),14)</f>
        <v>0</v>
      </c>
      <c r="AA17" s="261">
        <f>INDEX(Problématiques_compétences!$D$3:$BA$118,MATCH(Progression_Cycle4!AA$4,Problématiques_compétences!$D$3:$D$118,0),14)</f>
        <v>0</v>
      </c>
      <c r="AB17" s="261">
        <f>INDEX(Problématiques_compétences!$D$3:$BA$118,MATCH(Progression_Cycle4!AB$4,Problématiques_compétences!$D$3:$D$118,0),14)</f>
        <v>0</v>
      </c>
      <c r="AC17" s="261">
        <f>INDEX(Problématiques_compétences!$D$3:$BA$118,MATCH(Progression_Cycle4!AC$4,Problématiques_compétences!$D$3:$D$118,0),14)</f>
        <v>0</v>
      </c>
      <c r="AD17" s="261">
        <f>INDEX(Problématiques_compétences!$D$3:$BA$118,MATCH(Progression_Cycle4!AD$4,Problématiques_compétences!$D$3:$D$118,0),14)</f>
        <v>0</v>
      </c>
      <c r="AE17" s="261">
        <f>INDEX(Problématiques_compétences!$D$3:$BA$118,MATCH(Progression_Cycle4!AE$4,Problématiques_compétences!$D$3:$D$118,0),14)</f>
        <v>0</v>
      </c>
      <c r="AF17" s="261">
        <f>INDEX(Problématiques_compétences!$D$3:$BA$118,MATCH(Progression_Cycle4!AF$4,Problématiques_compétences!$D$3:$D$118,0),14)</f>
        <v>0</v>
      </c>
      <c r="AG17" s="261">
        <f>INDEX(Problématiques_compétences!$D$3:$BA$118,MATCH(Progression_Cycle4!AG$4,Problématiques_compétences!$D$3:$D$118,0),14)</f>
        <v>0</v>
      </c>
      <c r="AH17" s="261">
        <f>INDEX(Problématiques_compétences!$D$3:$BA$118,MATCH(Progression_Cycle4!AH$4,Problématiques_compétences!$D$3:$D$118,0),14)</f>
        <v>0</v>
      </c>
      <c r="AI17" s="261">
        <f>INDEX(Problématiques_compétences!$D$3:$BA$118,MATCH(Progression_Cycle4!AI$4,Problématiques_compétences!$D$3:$D$118,0),14)</f>
        <v>0</v>
      </c>
      <c r="AJ17" s="261">
        <f>INDEX(Problématiques_compétences!$D$3:$BA$118,MATCH(Progression_Cycle4!AJ$4,Problématiques_compétences!$D$3:$D$118,0),14)</f>
        <v>0</v>
      </c>
      <c r="AK17" s="261">
        <f>INDEX(Problématiques_compétences!$D$3:$BA$118,MATCH(Progression_Cycle4!AK$4,Problématiques_compétences!$D$3:$D$118,0),14)</f>
        <v>0</v>
      </c>
      <c r="AL17" s="261">
        <f>INDEX(Problématiques_compétences!$D$3:$BA$118,MATCH(Progression_Cycle4!AL$4,Problématiques_compétences!$D$3:$D$118,0),14)</f>
        <v>0</v>
      </c>
    </row>
    <row r="18" spans="1:38" x14ac:dyDescent="0.25">
      <c r="A18" s="513"/>
      <c r="B18" s="224" t="s">
        <v>214</v>
      </c>
      <c r="C18" s="230" t="s">
        <v>339</v>
      </c>
      <c r="D18" s="356" t="s">
        <v>203</v>
      </c>
      <c r="E18" s="354"/>
      <c r="F18" s="354"/>
      <c r="G18" s="355"/>
      <c r="H18" s="6">
        <f t="shared" si="0"/>
        <v>3</v>
      </c>
      <c r="I18" s="261">
        <f>INDEX(Problématiques_compétences!$D$3:$BA$118,MATCH(Progression_Cycle4!I$4,Problématiques_compétences!$D$3:$D$118,0),15)</f>
        <v>0</v>
      </c>
      <c r="J18" s="261">
        <f>INDEX(Problématiques_compétences!$D$3:$BA$118,MATCH(Progression_Cycle4!J$4,Problématiques_compétences!$D$3:$D$118,0),15)</f>
        <v>0</v>
      </c>
      <c r="K18" s="261">
        <f>INDEX(Problématiques_compétences!$D$3:$BA$118,MATCH(Progression_Cycle4!K$4,Problématiques_compétences!$D$3:$D$118,0),15)</f>
        <v>0</v>
      </c>
      <c r="L18" s="261">
        <f>INDEX(Problématiques_compétences!$D$3:$BA$118,MATCH(Progression_Cycle4!L$4,Problématiques_compétences!$D$3:$D$118,0),15)</f>
        <v>0</v>
      </c>
      <c r="M18" s="261" t="str">
        <f>INDEX(Problématiques_compétences!$D$3:$BA$118,MATCH(Progression_Cycle4!M$4,Problématiques_compétences!$D$3:$D$118,0),15)</f>
        <v>x</v>
      </c>
      <c r="N18" s="261">
        <f>INDEX(Problématiques_compétences!$D$3:$BA$118,MATCH(Progression_Cycle4!N$4,Problématiques_compétences!$D$3:$D$118,0),15)</f>
        <v>0</v>
      </c>
      <c r="O18" s="261">
        <f>INDEX(Problématiques_compétences!$D$3:$BA$118,MATCH(Progression_Cycle4!O$4,Problématiques_compétences!$D$3:$D$118,0),15)</f>
        <v>0</v>
      </c>
      <c r="P18" s="261">
        <f>INDEX(Problématiques_compétences!$D$3:$BA$118,MATCH(Progression_Cycle4!P$4,Problématiques_compétences!$D$3:$D$118,0),15)</f>
        <v>0</v>
      </c>
      <c r="Q18" s="261" t="str">
        <f>INDEX(Problématiques_compétences!$D$3:$BA$118,MATCH(Progression_Cycle4!Q$4,Problématiques_compétences!$D$3:$D$118,0),15)</f>
        <v>x</v>
      </c>
      <c r="R18" s="261">
        <f>INDEX(Problématiques_compétences!$D$3:$BA$118,MATCH(Progression_Cycle4!R$4,Problématiques_compétences!$D$3:$D$118,0),15)</f>
        <v>0</v>
      </c>
      <c r="S18" s="261">
        <f>INDEX(Problématiques_compétences!$D$3:$BA$118,MATCH(Progression_Cycle4!S$4,Problématiques_compétences!$D$3:$D$118,0),15)</f>
        <v>0</v>
      </c>
      <c r="T18" s="261">
        <f>INDEX(Problématiques_compétences!$D$3:$BA$118,MATCH(Progression_Cycle4!T$4,Problématiques_compétences!$D$3:$D$118,0),15)</f>
        <v>0</v>
      </c>
      <c r="U18" s="261">
        <f>INDEX(Problématiques_compétences!$D$3:$BA$118,MATCH(Progression_Cycle4!U$4,Problématiques_compétences!$D$3:$D$118,0),15)</f>
        <v>0</v>
      </c>
      <c r="V18" s="261" t="str">
        <f>INDEX(Problématiques_compétences!$D$3:$BA$118,MATCH(Progression_Cycle4!V$4,Problématiques_compétences!$D$3:$D$118,0),15)</f>
        <v>x</v>
      </c>
      <c r="W18" s="261">
        <f>INDEX(Problématiques_compétences!$D$3:$BA$118,MATCH(Progression_Cycle4!W$4,Problématiques_compétences!$D$3:$D$118,0),15)</f>
        <v>0</v>
      </c>
      <c r="X18" s="261">
        <f>INDEX(Problématiques_compétences!$D$3:$BA$118,MATCH(Progression_Cycle4!X$4,Problématiques_compétences!$D$3:$D$118,0),15)</f>
        <v>0</v>
      </c>
      <c r="Y18" s="261">
        <f>INDEX(Problématiques_compétences!$D$3:$BA$118,MATCH(Progression_Cycle4!Y$4,Problématiques_compétences!$D$3:$D$118,0),15)</f>
        <v>0</v>
      </c>
      <c r="Z18" s="261">
        <f>INDEX(Problématiques_compétences!$D$3:$BA$118,MATCH(Progression_Cycle4!Z$4,Problématiques_compétences!$D$3:$D$118,0),15)</f>
        <v>0</v>
      </c>
      <c r="AA18" s="261">
        <f>INDEX(Problématiques_compétences!$D$3:$BA$118,MATCH(Progression_Cycle4!AA$4,Problématiques_compétences!$D$3:$D$118,0),15)</f>
        <v>0</v>
      </c>
      <c r="AB18" s="261">
        <f>INDEX(Problématiques_compétences!$D$3:$BA$118,MATCH(Progression_Cycle4!AB$4,Problématiques_compétences!$D$3:$D$118,0),15)</f>
        <v>0</v>
      </c>
      <c r="AC18" s="261">
        <f>INDEX(Problématiques_compétences!$D$3:$BA$118,MATCH(Progression_Cycle4!AC$4,Problématiques_compétences!$D$3:$D$118,0),15)</f>
        <v>0</v>
      </c>
      <c r="AD18" s="261">
        <f>INDEX(Problématiques_compétences!$D$3:$BA$118,MATCH(Progression_Cycle4!AD$4,Problématiques_compétences!$D$3:$D$118,0),15)</f>
        <v>0</v>
      </c>
      <c r="AE18" s="261">
        <f>INDEX(Problématiques_compétences!$D$3:$BA$118,MATCH(Progression_Cycle4!AE$4,Problématiques_compétences!$D$3:$D$118,0),15)</f>
        <v>0</v>
      </c>
      <c r="AF18" s="261">
        <f>INDEX(Problématiques_compétences!$D$3:$BA$118,MATCH(Progression_Cycle4!AF$4,Problématiques_compétences!$D$3:$D$118,0),15)</f>
        <v>0</v>
      </c>
      <c r="AG18" s="261">
        <f>INDEX(Problématiques_compétences!$D$3:$BA$118,MATCH(Progression_Cycle4!AG$4,Problématiques_compétences!$D$3:$D$118,0),15)</f>
        <v>0</v>
      </c>
      <c r="AH18" s="261">
        <f>INDEX(Problématiques_compétences!$D$3:$BA$118,MATCH(Progression_Cycle4!AH$4,Problématiques_compétences!$D$3:$D$118,0),15)</f>
        <v>0</v>
      </c>
      <c r="AI18" s="261">
        <f>INDEX(Problématiques_compétences!$D$3:$BA$118,MATCH(Progression_Cycle4!AI$4,Problématiques_compétences!$D$3:$D$118,0),15)</f>
        <v>0</v>
      </c>
      <c r="AJ18" s="261">
        <f>INDEX(Problématiques_compétences!$D$3:$BA$118,MATCH(Progression_Cycle4!AJ$4,Problématiques_compétences!$D$3:$D$118,0),15)</f>
        <v>0</v>
      </c>
      <c r="AK18" s="261">
        <f>INDEX(Problématiques_compétences!$D$3:$BA$118,MATCH(Progression_Cycle4!AK$4,Problématiques_compétences!$D$3:$D$118,0),15)</f>
        <v>0</v>
      </c>
      <c r="AL18" s="261">
        <f>INDEX(Problématiques_compétences!$D$3:$BA$118,MATCH(Progression_Cycle4!AL$4,Problématiques_compétences!$D$3:$D$118,0),15)</f>
        <v>0</v>
      </c>
    </row>
    <row r="19" spans="1:38" ht="30" x14ac:dyDescent="0.25">
      <c r="A19" s="513"/>
      <c r="B19" s="224" t="s">
        <v>211</v>
      </c>
      <c r="C19" s="230" t="s">
        <v>288</v>
      </c>
      <c r="D19" s="356" t="s">
        <v>190</v>
      </c>
      <c r="E19" s="354"/>
      <c r="F19" s="349" t="s">
        <v>140</v>
      </c>
      <c r="G19" s="355"/>
      <c r="H19" s="6">
        <f t="shared" si="0"/>
        <v>4</v>
      </c>
      <c r="I19" s="261">
        <f>INDEX(Problématiques_compétences!$D$3:$BA$118,MATCH(Progression_Cycle4!I$4,Problématiques_compétences!$D$3:$D$118,0),16)</f>
        <v>0</v>
      </c>
      <c r="J19" s="261">
        <f>INDEX(Problématiques_compétences!$D$3:$BA$118,MATCH(Progression_Cycle4!J$4,Problématiques_compétences!$D$3:$D$118,0),16)</f>
        <v>0</v>
      </c>
      <c r="K19" s="261" t="str">
        <f>INDEX(Problématiques_compétences!$D$3:$BA$118,MATCH(Progression_Cycle4!K$4,Problématiques_compétences!$D$3:$D$118,0),16)</f>
        <v>x</v>
      </c>
      <c r="L19" s="261">
        <f>INDEX(Problématiques_compétences!$D$3:$BA$118,MATCH(Progression_Cycle4!L$4,Problématiques_compétences!$D$3:$D$118,0),16)</f>
        <v>0</v>
      </c>
      <c r="M19" s="261" t="str">
        <f>INDEX(Problématiques_compétences!$D$3:$BA$118,MATCH(Progression_Cycle4!M$4,Problématiques_compétences!$D$3:$D$118,0),16)</f>
        <v>x</v>
      </c>
      <c r="N19" s="261">
        <f>INDEX(Problématiques_compétences!$D$3:$BA$118,MATCH(Progression_Cycle4!N$4,Problématiques_compétences!$D$3:$D$118,0),16)</f>
        <v>0</v>
      </c>
      <c r="O19" s="261">
        <f>INDEX(Problématiques_compétences!$D$3:$BA$118,MATCH(Progression_Cycle4!O$4,Problématiques_compétences!$D$3:$D$118,0),16)</f>
        <v>0</v>
      </c>
      <c r="P19" s="261">
        <f>INDEX(Problématiques_compétences!$D$3:$BA$118,MATCH(Progression_Cycle4!P$4,Problématiques_compétences!$D$3:$D$118,0),16)</f>
        <v>0</v>
      </c>
      <c r="Q19" s="261">
        <f>INDEX(Problématiques_compétences!$D$3:$BA$118,MATCH(Progression_Cycle4!Q$4,Problématiques_compétences!$D$3:$D$118,0),16)</f>
        <v>0</v>
      </c>
      <c r="R19" s="261" t="str">
        <f>INDEX(Problématiques_compétences!$D$3:$BA$118,MATCH(Progression_Cycle4!R$4,Problématiques_compétences!$D$3:$D$118,0),16)</f>
        <v>x</v>
      </c>
      <c r="S19" s="261">
        <f>INDEX(Problématiques_compétences!$D$3:$BA$118,MATCH(Progression_Cycle4!S$4,Problématiques_compétences!$D$3:$D$118,0),16)</f>
        <v>0</v>
      </c>
      <c r="T19" s="261">
        <f>INDEX(Problématiques_compétences!$D$3:$BA$118,MATCH(Progression_Cycle4!T$4,Problématiques_compétences!$D$3:$D$118,0),16)</f>
        <v>0</v>
      </c>
      <c r="U19" s="261">
        <f>INDEX(Problématiques_compétences!$D$3:$BA$118,MATCH(Progression_Cycle4!U$4,Problématiques_compétences!$D$3:$D$118,0),16)</f>
        <v>0</v>
      </c>
      <c r="V19" s="261">
        <f>INDEX(Problématiques_compétences!$D$3:$BA$118,MATCH(Progression_Cycle4!V$4,Problématiques_compétences!$D$3:$D$118,0),16)</f>
        <v>0</v>
      </c>
      <c r="W19" s="261">
        <f>INDEX(Problématiques_compétences!$D$3:$BA$118,MATCH(Progression_Cycle4!W$4,Problématiques_compétences!$D$3:$D$118,0),16)</f>
        <v>0</v>
      </c>
      <c r="X19" s="261">
        <f>INDEX(Problématiques_compétences!$D$3:$BA$118,MATCH(Progression_Cycle4!X$4,Problématiques_compétences!$D$3:$D$118,0),16)</f>
        <v>0</v>
      </c>
      <c r="Y19" s="261">
        <f>INDEX(Problématiques_compétences!$D$3:$BA$118,MATCH(Progression_Cycle4!Y$4,Problématiques_compétences!$D$3:$D$118,0),16)</f>
        <v>0</v>
      </c>
      <c r="Z19" s="261">
        <f>INDEX(Problématiques_compétences!$D$3:$BA$118,MATCH(Progression_Cycle4!Z$4,Problématiques_compétences!$D$3:$D$118,0),16)</f>
        <v>0</v>
      </c>
      <c r="AA19" s="261" t="str">
        <f>INDEX(Problématiques_compétences!$D$3:$BA$118,MATCH(Progression_Cycle4!AA$4,Problématiques_compétences!$D$3:$D$118,0),16)</f>
        <v>x</v>
      </c>
      <c r="AB19" s="261">
        <f>INDEX(Problématiques_compétences!$D$3:$BA$118,MATCH(Progression_Cycle4!AB$4,Problématiques_compétences!$D$3:$D$118,0),16)</f>
        <v>0</v>
      </c>
      <c r="AC19" s="261">
        <f>INDEX(Problématiques_compétences!$D$3:$BA$118,MATCH(Progression_Cycle4!AC$4,Problématiques_compétences!$D$3:$D$118,0),16)</f>
        <v>0</v>
      </c>
      <c r="AD19" s="261">
        <f>INDEX(Problématiques_compétences!$D$3:$BA$118,MATCH(Progression_Cycle4!AD$4,Problématiques_compétences!$D$3:$D$118,0),16)</f>
        <v>0</v>
      </c>
      <c r="AE19" s="261">
        <f>INDEX(Problématiques_compétences!$D$3:$BA$118,MATCH(Progression_Cycle4!AE$4,Problématiques_compétences!$D$3:$D$118,0),16)</f>
        <v>0</v>
      </c>
      <c r="AF19" s="261">
        <f>INDEX(Problématiques_compétences!$D$3:$BA$118,MATCH(Progression_Cycle4!AF$4,Problématiques_compétences!$D$3:$D$118,0),16)</f>
        <v>0</v>
      </c>
      <c r="AG19" s="261">
        <f>INDEX(Problématiques_compétences!$D$3:$BA$118,MATCH(Progression_Cycle4!AG$4,Problématiques_compétences!$D$3:$D$118,0),16)</f>
        <v>0</v>
      </c>
      <c r="AH19" s="261">
        <f>INDEX(Problématiques_compétences!$D$3:$BA$118,MATCH(Progression_Cycle4!AH$4,Problématiques_compétences!$D$3:$D$118,0),16)</f>
        <v>0</v>
      </c>
      <c r="AI19" s="261">
        <f>INDEX(Problématiques_compétences!$D$3:$BA$118,MATCH(Progression_Cycle4!AI$4,Problématiques_compétences!$D$3:$D$118,0),16)</f>
        <v>0</v>
      </c>
      <c r="AJ19" s="261">
        <f>INDEX(Problématiques_compétences!$D$3:$BA$118,MATCH(Progression_Cycle4!AJ$4,Problématiques_compétences!$D$3:$D$118,0),16)</f>
        <v>0</v>
      </c>
      <c r="AK19" s="261">
        <f>INDEX(Problématiques_compétences!$D$3:$BA$118,MATCH(Progression_Cycle4!AK$4,Problématiques_compétences!$D$3:$D$118,0),16)</f>
        <v>0</v>
      </c>
      <c r="AL19" s="261">
        <f>INDEX(Problématiques_compétences!$D$3:$BA$118,MATCH(Progression_Cycle4!AL$4,Problématiques_compétences!$D$3:$D$118,0),16)</f>
        <v>0</v>
      </c>
    </row>
    <row r="20" spans="1:38" ht="30.75" thickBot="1" x14ac:dyDescent="0.3">
      <c r="A20" s="514"/>
      <c r="B20" s="228" t="s">
        <v>209</v>
      </c>
      <c r="C20" s="229" t="s">
        <v>340</v>
      </c>
      <c r="D20" s="44" t="s">
        <v>203</v>
      </c>
      <c r="E20" s="354"/>
      <c r="F20" s="354"/>
      <c r="G20" s="357" t="s">
        <v>91</v>
      </c>
      <c r="H20" s="6">
        <f t="shared" si="0"/>
        <v>4</v>
      </c>
      <c r="I20" s="261">
        <f>INDEX(Problématiques_compétences!$D$3:$BA$118,MATCH(Progression_Cycle4!I$4,Problématiques_compétences!$D$3:$D$118,0),17)</f>
        <v>0</v>
      </c>
      <c r="J20" s="261">
        <f>INDEX(Problématiques_compétences!$D$3:$BA$118,MATCH(Progression_Cycle4!J$4,Problématiques_compétences!$D$3:$D$118,0),17)</f>
        <v>0</v>
      </c>
      <c r="K20" s="261">
        <f>INDEX(Problématiques_compétences!$D$3:$BA$118,MATCH(Progression_Cycle4!K$4,Problématiques_compétences!$D$3:$D$118,0),17)</f>
        <v>0</v>
      </c>
      <c r="L20" s="261">
        <f>INDEX(Problématiques_compétences!$D$3:$BA$118,MATCH(Progression_Cycle4!L$4,Problématiques_compétences!$D$3:$D$118,0),17)</f>
        <v>0</v>
      </c>
      <c r="M20" s="261" t="str">
        <f>INDEX(Problématiques_compétences!$D$3:$BA$118,MATCH(Progression_Cycle4!M$4,Problématiques_compétences!$D$3:$D$118,0),17)</f>
        <v>x</v>
      </c>
      <c r="N20" s="261">
        <f>INDEX(Problématiques_compétences!$D$3:$BA$118,MATCH(Progression_Cycle4!N$4,Problématiques_compétences!$D$3:$D$118,0),17)</f>
        <v>0</v>
      </c>
      <c r="O20" s="261">
        <f>INDEX(Problématiques_compétences!$D$3:$BA$118,MATCH(Progression_Cycle4!O$4,Problématiques_compétences!$D$3:$D$118,0),17)</f>
        <v>0</v>
      </c>
      <c r="P20" s="261">
        <f>INDEX(Problématiques_compétences!$D$3:$BA$118,MATCH(Progression_Cycle4!P$4,Problématiques_compétences!$D$3:$D$118,0),17)</f>
        <v>0</v>
      </c>
      <c r="Q20" s="261">
        <f>INDEX(Problématiques_compétences!$D$3:$BA$118,MATCH(Progression_Cycle4!Q$4,Problématiques_compétences!$D$3:$D$118,0),17)</f>
        <v>0</v>
      </c>
      <c r="R20" s="261">
        <f>INDEX(Problématiques_compétences!$D$3:$BA$118,MATCH(Progression_Cycle4!R$4,Problématiques_compétences!$D$3:$D$118,0),17)</f>
        <v>0</v>
      </c>
      <c r="S20" s="261" t="str">
        <f>INDEX(Problématiques_compétences!$D$3:$BA$118,MATCH(Progression_Cycle4!S$4,Problématiques_compétences!$D$3:$D$118,0),17)</f>
        <v>x</v>
      </c>
      <c r="T20" s="261">
        <f>INDEX(Problématiques_compétences!$D$3:$BA$118,MATCH(Progression_Cycle4!T$4,Problématiques_compétences!$D$3:$D$118,0),17)</f>
        <v>0</v>
      </c>
      <c r="U20" s="261">
        <f>INDEX(Problématiques_compétences!$D$3:$BA$118,MATCH(Progression_Cycle4!U$4,Problématiques_compétences!$D$3:$D$118,0),17)</f>
        <v>0</v>
      </c>
      <c r="V20" s="261">
        <f>INDEX(Problématiques_compétences!$D$3:$BA$118,MATCH(Progression_Cycle4!V$4,Problématiques_compétences!$D$3:$D$118,0),17)</f>
        <v>0</v>
      </c>
      <c r="W20" s="261">
        <f>INDEX(Problématiques_compétences!$D$3:$BA$118,MATCH(Progression_Cycle4!W$4,Problématiques_compétences!$D$3:$D$118,0),17)</f>
        <v>0</v>
      </c>
      <c r="X20" s="261">
        <f>INDEX(Problématiques_compétences!$D$3:$BA$118,MATCH(Progression_Cycle4!X$4,Problématiques_compétences!$D$3:$D$118,0),17)</f>
        <v>0</v>
      </c>
      <c r="Y20" s="261">
        <f>INDEX(Problématiques_compétences!$D$3:$BA$118,MATCH(Progression_Cycle4!Y$4,Problématiques_compétences!$D$3:$D$118,0),17)</f>
        <v>0</v>
      </c>
      <c r="Z20" s="261">
        <f>INDEX(Problématiques_compétences!$D$3:$BA$118,MATCH(Progression_Cycle4!Z$4,Problématiques_compétences!$D$3:$D$118,0),17)</f>
        <v>0</v>
      </c>
      <c r="AA20" s="261">
        <f>INDEX(Problématiques_compétences!$D$3:$BA$118,MATCH(Progression_Cycle4!AA$4,Problématiques_compétences!$D$3:$D$118,0),17)</f>
        <v>0</v>
      </c>
      <c r="AB20" s="261">
        <f>INDEX(Problématiques_compétences!$D$3:$BA$118,MATCH(Progression_Cycle4!AB$4,Problématiques_compétences!$D$3:$D$118,0),17)</f>
        <v>0</v>
      </c>
      <c r="AC20" s="261">
        <f>INDEX(Problématiques_compétences!$D$3:$BA$118,MATCH(Progression_Cycle4!AC$4,Problématiques_compétences!$D$3:$D$118,0),17)</f>
        <v>0</v>
      </c>
      <c r="AD20" s="261">
        <f>INDEX(Problématiques_compétences!$D$3:$BA$118,MATCH(Progression_Cycle4!AD$4,Problématiques_compétences!$D$3:$D$118,0),17)</f>
        <v>0</v>
      </c>
      <c r="AE20" s="261" t="str">
        <f>INDEX(Problématiques_compétences!$D$3:$BA$118,MATCH(Progression_Cycle4!AE$4,Problématiques_compétences!$D$3:$D$118,0),17)</f>
        <v>x</v>
      </c>
      <c r="AF20" s="261">
        <f>INDEX(Problématiques_compétences!$D$3:$BA$118,MATCH(Progression_Cycle4!AF$4,Problématiques_compétences!$D$3:$D$118,0),17)</f>
        <v>0</v>
      </c>
      <c r="AG20" s="261">
        <f>INDEX(Problématiques_compétences!$D$3:$BA$118,MATCH(Progression_Cycle4!AG$4,Problématiques_compétences!$D$3:$D$118,0),17)</f>
        <v>0</v>
      </c>
      <c r="AH20" s="261">
        <f>INDEX(Problématiques_compétences!$D$3:$BA$118,MATCH(Progression_Cycle4!AH$4,Problématiques_compétences!$D$3:$D$118,0),17)</f>
        <v>0</v>
      </c>
      <c r="AI20" s="261">
        <f>INDEX(Problématiques_compétences!$D$3:$BA$118,MATCH(Progression_Cycle4!AI$4,Problématiques_compétences!$D$3:$D$118,0),17)</f>
        <v>0</v>
      </c>
      <c r="AJ20" s="261">
        <f>INDEX(Problématiques_compétences!$D$3:$BA$118,MATCH(Progression_Cycle4!AJ$4,Problématiques_compétences!$D$3:$D$118,0),17)</f>
        <v>0</v>
      </c>
      <c r="AK20" s="261">
        <f>INDEX(Problématiques_compétences!$D$3:$BA$118,MATCH(Progression_Cycle4!AK$4,Problématiques_compétences!$D$3:$D$118,0),17)</f>
        <v>0</v>
      </c>
      <c r="AL20" s="261" t="str">
        <f>INDEX(Problématiques_compétences!$D$3:$BA$118,MATCH(Progression_Cycle4!AL$4,Problématiques_compétences!$D$3:$D$118,0),17)</f>
        <v>x</v>
      </c>
    </row>
    <row r="21" spans="1:38" x14ac:dyDescent="0.25">
      <c r="A21" s="512" t="s">
        <v>191</v>
      </c>
      <c r="B21" s="222">
        <v>3</v>
      </c>
      <c r="C21" s="223" t="s">
        <v>46</v>
      </c>
      <c r="D21" s="655"/>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7"/>
    </row>
    <row r="22" spans="1:38" ht="45" x14ac:dyDescent="0.25">
      <c r="A22" s="661"/>
      <c r="B22" s="224" t="s">
        <v>206</v>
      </c>
      <c r="C22" s="230" t="s">
        <v>290</v>
      </c>
      <c r="D22" s="353"/>
      <c r="E22" s="352" t="s">
        <v>155</v>
      </c>
      <c r="F22" s="354"/>
      <c r="G22" s="355"/>
      <c r="H22" s="6">
        <f>COUNTIF(I22:AL22,"x")</f>
        <v>7</v>
      </c>
      <c r="I22" s="261" t="str">
        <f>INDEX(Problématiques_compétences!$D$3:$BA$118,MATCH(Progression_Cycle4!I$4,Problématiques_compétences!$D$3:$D$118,0),18)</f>
        <v>x</v>
      </c>
      <c r="J22" s="261" t="str">
        <f>INDEX(Problématiques_compétences!$D$3:$BA$118,MATCH(Progression_Cycle4!J$4,Problématiques_compétences!$D$3:$D$118,0),18)</f>
        <v>x</v>
      </c>
      <c r="K22" s="261">
        <f>INDEX(Problématiques_compétences!$D$3:$BA$118,MATCH(Progression_Cycle4!K$4,Problématiques_compétences!$D$3:$D$118,0),18)</f>
        <v>0</v>
      </c>
      <c r="L22" s="261">
        <f>INDEX(Problématiques_compétences!$D$3:$BA$118,MATCH(Progression_Cycle4!L$4,Problématiques_compétences!$D$3:$D$118,0),18)</f>
        <v>0</v>
      </c>
      <c r="M22" s="261">
        <f>INDEX(Problématiques_compétences!$D$3:$BA$118,MATCH(Progression_Cycle4!M$4,Problématiques_compétences!$D$3:$D$118,0),18)</f>
        <v>0</v>
      </c>
      <c r="N22" s="261">
        <f>INDEX(Problématiques_compétences!$D$3:$BA$118,MATCH(Progression_Cycle4!N$4,Problématiques_compétences!$D$3:$D$118,0),18)</f>
        <v>0</v>
      </c>
      <c r="O22" s="261">
        <f>INDEX(Problématiques_compétences!$D$3:$BA$118,MATCH(Progression_Cycle4!O$4,Problématiques_compétences!$D$3:$D$118,0),18)</f>
        <v>0</v>
      </c>
      <c r="P22" s="261">
        <f>INDEX(Problématiques_compétences!$D$3:$BA$118,MATCH(Progression_Cycle4!P$4,Problématiques_compétences!$D$3:$D$118,0),18)</f>
        <v>0</v>
      </c>
      <c r="Q22" s="261">
        <f>INDEX(Problématiques_compétences!$D$3:$BA$118,MATCH(Progression_Cycle4!Q$4,Problématiques_compétences!$D$3:$D$118,0),18)</f>
        <v>0</v>
      </c>
      <c r="R22" s="261">
        <f>INDEX(Problématiques_compétences!$D$3:$BA$118,MATCH(Progression_Cycle4!R$4,Problématiques_compétences!$D$3:$D$118,0),18)</f>
        <v>0</v>
      </c>
      <c r="S22" s="261">
        <f>INDEX(Problématiques_compétences!$D$3:$BA$118,MATCH(Progression_Cycle4!S$4,Problématiques_compétences!$D$3:$D$118,0),18)</f>
        <v>0</v>
      </c>
      <c r="T22" s="261">
        <f>INDEX(Problématiques_compétences!$D$3:$BA$118,MATCH(Progression_Cycle4!T$4,Problématiques_compétences!$D$3:$D$118,0),18)</f>
        <v>0</v>
      </c>
      <c r="U22" s="261">
        <f>INDEX(Problématiques_compétences!$D$3:$BA$118,MATCH(Progression_Cycle4!U$4,Problématiques_compétences!$D$3:$D$118,0),18)</f>
        <v>0</v>
      </c>
      <c r="V22" s="261">
        <f>INDEX(Problématiques_compétences!$D$3:$BA$118,MATCH(Progression_Cycle4!V$4,Problématiques_compétences!$D$3:$D$118,0),18)</f>
        <v>0</v>
      </c>
      <c r="W22" s="261">
        <f>INDEX(Problématiques_compétences!$D$3:$BA$118,MATCH(Progression_Cycle4!W$4,Problématiques_compétences!$D$3:$D$118,0),18)</f>
        <v>0</v>
      </c>
      <c r="X22" s="261">
        <f>INDEX(Problématiques_compétences!$D$3:$BA$118,MATCH(Progression_Cycle4!X$4,Problématiques_compétences!$D$3:$D$118,0),18)</f>
        <v>0</v>
      </c>
      <c r="Y22" s="261">
        <f>INDEX(Problématiques_compétences!$D$3:$BA$118,MATCH(Progression_Cycle4!Y$4,Problématiques_compétences!$D$3:$D$118,0),18)</f>
        <v>0</v>
      </c>
      <c r="Z22" s="261">
        <f>INDEX(Problématiques_compétences!$D$3:$BA$118,MATCH(Progression_Cycle4!Z$4,Problématiques_compétences!$D$3:$D$118,0),18)</f>
        <v>0</v>
      </c>
      <c r="AA22" s="261">
        <f>INDEX(Problématiques_compétences!$D$3:$BA$118,MATCH(Progression_Cycle4!AA$4,Problématiques_compétences!$D$3:$D$118,0),18)</f>
        <v>0</v>
      </c>
      <c r="AB22" s="261" t="str">
        <f>INDEX(Problématiques_compétences!$D$3:$BA$118,MATCH(Progression_Cycle4!AB$4,Problématiques_compétences!$D$3:$D$118,0),18)</f>
        <v>x</v>
      </c>
      <c r="AC22" s="261">
        <f>INDEX(Problématiques_compétences!$D$3:$BA$118,MATCH(Progression_Cycle4!AC$4,Problématiques_compétences!$D$3:$D$118,0),18)</f>
        <v>0</v>
      </c>
      <c r="AD22" s="261" t="str">
        <f>INDEX(Problématiques_compétences!$D$3:$BA$118,MATCH(Progression_Cycle4!AD$4,Problématiques_compétences!$D$3:$D$118,0),18)</f>
        <v>x</v>
      </c>
      <c r="AE22" s="261">
        <f>INDEX(Problématiques_compétences!$D$3:$BA$118,MATCH(Progression_Cycle4!AE$4,Problématiques_compétences!$D$3:$D$118,0),18)</f>
        <v>0</v>
      </c>
      <c r="AF22" s="261">
        <f>INDEX(Problématiques_compétences!$D$3:$BA$118,MATCH(Progression_Cycle4!AF$4,Problématiques_compétences!$D$3:$D$118,0),18)</f>
        <v>0</v>
      </c>
      <c r="AG22" s="261">
        <f>INDEX(Problématiques_compétences!$D$3:$BA$118,MATCH(Progression_Cycle4!AG$4,Problématiques_compétences!$D$3:$D$118,0),18)</f>
        <v>0</v>
      </c>
      <c r="AH22" s="261">
        <f>INDEX(Problématiques_compétences!$D$3:$BA$118,MATCH(Progression_Cycle4!AH$4,Problématiques_compétences!$D$3:$D$118,0),18)</f>
        <v>0</v>
      </c>
      <c r="AI22" s="261" t="str">
        <f>INDEX(Problématiques_compétences!$D$3:$BA$118,MATCH(Progression_Cycle4!AI$4,Problématiques_compétences!$D$3:$D$118,0),18)</f>
        <v>x</v>
      </c>
      <c r="AJ22" s="261" t="str">
        <f>INDEX(Problématiques_compétences!$D$3:$BA$118,MATCH(Progression_Cycle4!AJ$4,Problématiques_compétences!$D$3:$D$118,0),18)</f>
        <v>x</v>
      </c>
      <c r="AK22" s="261">
        <f>INDEX(Problématiques_compétences!$D$3:$BA$118,MATCH(Progression_Cycle4!AK$4,Problématiques_compétences!$D$3:$D$118,0),18)</f>
        <v>0</v>
      </c>
      <c r="AL22" s="261" t="str">
        <f>INDEX(Problématiques_compétences!$D$3:$BA$118,MATCH(Progression_Cycle4!AL$4,Problématiques_compétences!$D$3:$D$118,0),18)</f>
        <v>x</v>
      </c>
    </row>
    <row r="23" spans="1:38" ht="30" x14ac:dyDescent="0.25">
      <c r="A23" s="661"/>
      <c r="B23" s="226" t="s">
        <v>204</v>
      </c>
      <c r="C23" s="231" t="s">
        <v>291</v>
      </c>
      <c r="D23" s="356" t="s">
        <v>203</v>
      </c>
      <c r="E23" s="352" t="s">
        <v>148</v>
      </c>
      <c r="F23" s="354"/>
      <c r="G23" s="355"/>
      <c r="H23" s="6">
        <f>COUNTIF(I23:AL23,"x")</f>
        <v>2</v>
      </c>
      <c r="I23" s="261">
        <f>INDEX(Problématiques_compétences!$D$3:$BA$118,MATCH(Progression_Cycle4!I$4,Problématiques_compétences!$D$3:$D$118,0),19)</f>
        <v>0</v>
      </c>
      <c r="J23" s="261">
        <f>INDEX(Problématiques_compétences!$D$3:$BA$118,MATCH(Progression_Cycle4!J$4,Problématiques_compétences!$D$3:$D$118,0),19)</f>
        <v>0</v>
      </c>
      <c r="K23" s="261">
        <f>INDEX(Problématiques_compétences!$D$3:$BA$118,MATCH(Progression_Cycle4!K$4,Problématiques_compétences!$D$3:$D$118,0),19)</f>
        <v>0</v>
      </c>
      <c r="L23" s="261" t="str">
        <f>INDEX(Problématiques_compétences!$D$3:$BA$118,MATCH(Progression_Cycle4!L$4,Problématiques_compétences!$D$3:$D$118,0),19)</f>
        <v>x</v>
      </c>
      <c r="M23" s="261">
        <f>INDEX(Problématiques_compétences!$D$3:$BA$118,MATCH(Progression_Cycle4!M$4,Problématiques_compétences!$D$3:$D$118,0),19)</f>
        <v>0</v>
      </c>
      <c r="N23" s="261">
        <f>INDEX(Problématiques_compétences!$D$3:$BA$118,MATCH(Progression_Cycle4!N$4,Problématiques_compétences!$D$3:$D$118,0),19)</f>
        <v>0</v>
      </c>
      <c r="O23" s="261">
        <f>INDEX(Problématiques_compétences!$D$3:$BA$118,MATCH(Progression_Cycle4!O$4,Problématiques_compétences!$D$3:$D$118,0),19)</f>
        <v>0</v>
      </c>
      <c r="P23" s="261">
        <f>INDEX(Problématiques_compétences!$D$3:$BA$118,MATCH(Progression_Cycle4!P$4,Problématiques_compétences!$D$3:$D$118,0),19)</f>
        <v>0</v>
      </c>
      <c r="Q23" s="261">
        <f>INDEX(Problématiques_compétences!$D$3:$BA$118,MATCH(Progression_Cycle4!Q$4,Problématiques_compétences!$D$3:$D$118,0),19)</f>
        <v>0</v>
      </c>
      <c r="R23" s="261">
        <f>INDEX(Problématiques_compétences!$D$3:$BA$118,MATCH(Progression_Cycle4!R$4,Problématiques_compétences!$D$3:$D$118,0),19)</f>
        <v>0</v>
      </c>
      <c r="S23" s="261">
        <f>INDEX(Problématiques_compétences!$D$3:$BA$118,MATCH(Progression_Cycle4!S$4,Problématiques_compétences!$D$3:$D$118,0),19)</f>
        <v>0</v>
      </c>
      <c r="T23" s="261">
        <f>INDEX(Problématiques_compétences!$D$3:$BA$118,MATCH(Progression_Cycle4!T$4,Problématiques_compétences!$D$3:$D$118,0),19)</f>
        <v>0</v>
      </c>
      <c r="U23" s="261">
        <f>INDEX(Problématiques_compétences!$D$3:$BA$118,MATCH(Progression_Cycle4!U$4,Problématiques_compétences!$D$3:$D$118,0),19)</f>
        <v>0</v>
      </c>
      <c r="V23" s="261">
        <f>INDEX(Problématiques_compétences!$D$3:$BA$118,MATCH(Progression_Cycle4!V$4,Problématiques_compétences!$D$3:$D$118,0),19)</f>
        <v>0</v>
      </c>
      <c r="W23" s="261">
        <f>INDEX(Problématiques_compétences!$D$3:$BA$118,MATCH(Progression_Cycle4!W$4,Problématiques_compétences!$D$3:$D$118,0),19)</f>
        <v>0</v>
      </c>
      <c r="X23" s="261" t="str">
        <f>INDEX(Problématiques_compétences!$D$3:$BA$118,MATCH(Progression_Cycle4!X$4,Problématiques_compétences!$D$3:$D$118,0),19)</f>
        <v>x</v>
      </c>
      <c r="Y23" s="261">
        <f>INDEX(Problématiques_compétences!$D$3:$BA$118,MATCH(Progression_Cycle4!Y$4,Problématiques_compétences!$D$3:$D$118,0),19)</f>
        <v>0</v>
      </c>
      <c r="Z23" s="261">
        <f>INDEX(Problématiques_compétences!$D$3:$BA$118,MATCH(Progression_Cycle4!Z$4,Problématiques_compétences!$D$3:$D$118,0),19)</f>
        <v>0</v>
      </c>
      <c r="AA23" s="261">
        <f>INDEX(Problématiques_compétences!$D$3:$BA$118,MATCH(Progression_Cycle4!AA$4,Problématiques_compétences!$D$3:$D$118,0),19)</f>
        <v>0</v>
      </c>
      <c r="AB23" s="261">
        <f>INDEX(Problématiques_compétences!$D$3:$BA$118,MATCH(Progression_Cycle4!AB$4,Problématiques_compétences!$D$3:$D$118,0),19)</f>
        <v>0</v>
      </c>
      <c r="AC23" s="261">
        <f>INDEX(Problématiques_compétences!$D$3:$BA$118,MATCH(Progression_Cycle4!AC$4,Problématiques_compétences!$D$3:$D$118,0),19)</f>
        <v>0</v>
      </c>
      <c r="AD23" s="261">
        <f>INDEX(Problématiques_compétences!$D$3:$BA$118,MATCH(Progression_Cycle4!AD$4,Problématiques_compétences!$D$3:$D$118,0),19)</f>
        <v>0</v>
      </c>
      <c r="AE23" s="261">
        <f>INDEX(Problématiques_compétences!$D$3:$BA$118,MATCH(Progression_Cycle4!AE$4,Problématiques_compétences!$D$3:$D$118,0),19)</f>
        <v>0</v>
      </c>
      <c r="AF23" s="261">
        <f>INDEX(Problématiques_compétences!$D$3:$BA$118,MATCH(Progression_Cycle4!AF$4,Problématiques_compétences!$D$3:$D$118,0),19)</f>
        <v>0</v>
      </c>
      <c r="AG23" s="261">
        <f>INDEX(Problématiques_compétences!$D$3:$BA$118,MATCH(Progression_Cycle4!AG$4,Problématiques_compétences!$D$3:$D$118,0),19)</f>
        <v>0</v>
      </c>
      <c r="AH23" s="261">
        <f>INDEX(Problématiques_compétences!$D$3:$BA$118,MATCH(Progression_Cycle4!AH$4,Problématiques_compétences!$D$3:$D$118,0),19)</f>
        <v>0</v>
      </c>
      <c r="AI23" s="261">
        <f>INDEX(Problématiques_compétences!$D$3:$BA$118,MATCH(Progression_Cycle4!AI$4,Problématiques_compétences!$D$3:$D$118,0),19)</f>
        <v>0</v>
      </c>
      <c r="AJ23" s="261">
        <f>INDEX(Problématiques_compétences!$D$3:$BA$118,MATCH(Progression_Cycle4!AJ$4,Problématiques_compétences!$D$3:$D$118,0),19)</f>
        <v>0</v>
      </c>
      <c r="AK23" s="261">
        <f>INDEX(Problématiques_compétences!$D$3:$BA$118,MATCH(Progression_Cycle4!AK$4,Problématiques_compétences!$D$3:$D$118,0),19)</f>
        <v>0</v>
      </c>
      <c r="AL23" s="261">
        <f>INDEX(Problématiques_compétences!$D$3:$BA$118,MATCH(Progression_Cycle4!AL$4,Problématiques_compétences!$D$3:$D$118,0),19)</f>
        <v>0</v>
      </c>
    </row>
    <row r="24" spans="1:38" ht="30.75" thickBot="1" x14ac:dyDescent="0.3">
      <c r="A24" s="662"/>
      <c r="B24" s="228" t="s">
        <v>200</v>
      </c>
      <c r="C24" s="229" t="s">
        <v>47</v>
      </c>
      <c r="D24" s="356" t="s">
        <v>197</v>
      </c>
      <c r="E24" s="354"/>
      <c r="F24" s="354"/>
      <c r="G24" s="355"/>
      <c r="H24" s="6">
        <f>COUNTIF(I24:AL24,"x")</f>
        <v>2</v>
      </c>
      <c r="I24" s="261">
        <f>INDEX(Problématiques_compétences!$D$3:$BA$118,MATCH(Progression_Cycle4!I$4,Problématiques_compétences!$D$3:$D$118,0),20)</f>
        <v>0</v>
      </c>
      <c r="J24" s="261">
        <f>INDEX(Problématiques_compétences!$D$3:$BA$118,MATCH(Progression_Cycle4!J$4,Problématiques_compétences!$D$3:$D$118,0),20)</f>
        <v>0</v>
      </c>
      <c r="K24" s="261">
        <f>INDEX(Problématiques_compétences!$D$3:$BA$118,MATCH(Progression_Cycle4!K$4,Problématiques_compétences!$D$3:$D$118,0),20)</f>
        <v>0</v>
      </c>
      <c r="L24" s="261" t="str">
        <f>INDEX(Problématiques_compétences!$D$3:$BA$118,MATCH(Progression_Cycle4!L$4,Problématiques_compétences!$D$3:$D$118,0),20)</f>
        <v>x</v>
      </c>
      <c r="M24" s="261">
        <f>INDEX(Problématiques_compétences!$D$3:$BA$118,MATCH(Progression_Cycle4!M$4,Problématiques_compétences!$D$3:$D$118,0),20)</f>
        <v>0</v>
      </c>
      <c r="N24" s="261">
        <f>INDEX(Problématiques_compétences!$D$3:$BA$118,MATCH(Progression_Cycle4!N$4,Problématiques_compétences!$D$3:$D$118,0),20)</f>
        <v>0</v>
      </c>
      <c r="O24" s="261">
        <f>INDEX(Problématiques_compétences!$D$3:$BA$118,MATCH(Progression_Cycle4!O$4,Problématiques_compétences!$D$3:$D$118,0),20)</f>
        <v>0</v>
      </c>
      <c r="P24" s="261">
        <f>INDEX(Problématiques_compétences!$D$3:$BA$118,MATCH(Progression_Cycle4!P$4,Problématiques_compétences!$D$3:$D$118,0),20)</f>
        <v>0</v>
      </c>
      <c r="Q24" s="261">
        <f>INDEX(Problématiques_compétences!$D$3:$BA$118,MATCH(Progression_Cycle4!Q$4,Problématiques_compétences!$D$3:$D$118,0),20)</f>
        <v>0</v>
      </c>
      <c r="R24" s="261">
        <f>INDEX(Problématiques_compétences!$D$3:$BA$118,MATCH(Progression_Cycle4!R$4,Problématiques_compétences!$D$3:$D$118,0),20)</f>
        <v>0</v>
      </c>
      <c r="S24" s="261">
        <f>INDEX(Problématiques_compétences!$D$3:$BA$118,MATCH(Progression_Cycle4!S$4,Problématiques_compétences!$D$3:$D$118,0),20)</f>
        <v>0</v>
      </c>
      <c r="T24" s="261">
        <f>INDEX(Problématiques_compétences!$D$3:$BA$118,MATCH(Progression_Cycle4!T$4,Problématiques_compétences!$D$3:$D$118,0),20)</f>
        <v>0</v>
      </c>
      <c r="U24" s="261">
        <f>INDEX(Problématiques_compétences!$D$3:$BA$118,MATCH(Progression_Cycle4!U$4,Problématiques_compétences!$D$3:$D$118,0),20)</f>
        <v>0</v>
      </c>
      <c r="V24" s="261">
        <f>INDEX(Problématiques_compétences!$D$3:$BA$118,MATCH(Progression_Cycle4!V$4,Problématiques_compétences!$D$3:$D$118,0),20)</f>
        <v>0</v>
      </c>
      <c r="W24" s="261">
        <f>INDEX(Problématiques_compétences!$D$3:$BA$118,MATCH(Progression_Cycle4!W$4,Problématiques_compétences!$D$3:$D$118,0),20)</f>
        <v>0</v>
      </c>
      <c r="X24" s="261">
        <f>INDEX(Problématiques_compétences!$D$3:$BA$118,MATCH(Progression_Cycle4!X$4,Problématiques_compétences!$D$3:$D$118,0),20)</f>
        <v>0</v>
      </c>
      <c r="Y24" s="261">
        <f>INDEX(Problématiques_compétences!$D$3:$BA$118,MATCH(Progression_Cycle4!Y$4,Problématiques_compétences!$D$3:$D$118,0),20)</f>
        <v>0</v>
      </c>
      <c r="Z24" s="261">
        <f>INDEX(Problématiques_compétences!$D$3:$BA$118,MATCH(Progression_Cycle4!Z$4,Problématiques_compétences!$D$3:$D$118,0),20)</f>
        <v>0</v>
      </c>
      <c r="AA24" s="261">
        <f>INDEX(Problématiques_compétences!$D$3:$BA$118,MATCH(Progression_Cycle4!AA$4,Problématiques_compétences!$D$3:$D$118,0),20)</f>
        <v>0</v>
      </c>
      <c r="AB24" s="261">
        <f>INDEX(Problématiques_compétences!$D$3:$BA$118,MATCH(Progression_Cycle4!AB$4,Problématiques_compétences!$D$3:$D$118,0),20)</f>
        <v>0</v>
      </c>
      <c r="AC24" s="261">
        <f>INDEX(Problématiques_compétences!$D$3:$BA$118,MATCH(Progression_Cycle4!AC$4,Problématiques_compétences!$D$3:$D$118,0),20)</f>
        <v>0</v>
      </c>
      <c r="AD24" s="261">
        <f>INDEX(Problématiques_compétences!$D$3:$BA$118,MATCH(Progression_Cycle4!AD$4,Problématiques_compétences!$D$3:$D$118,0),20)</f>
        <v>0</v>
      </c>
      <c r="AE24" s="261">
        <f>INDEX(Problématiques_compétences!$D$3:$BA$118,MATCH(Progression_Cycle4!AE$4,Problématiques_compétences!$D$3:$D$118,0),20)</f>
        <v>0</v>
      </c>
      <c r="AF24" s="261">
        <f>INDEX(Problématiques_compétences!$D$3:$BA$118,MATCH(Progression_Cycle4!AF$4,Problématiques_compétences!$D$3:$D$118,0),20)</f>
        <v>0</v>
      </c>
      <c r="AG24" s="261">
        <f>INDEX(Problématiques_compétences!$D$3:$BA$118,MATCH(Progression_Cycle4!AG$4,Problématiques_compétences!$D$3:$D$118,0),20)</f>
        <v>0</v>
      </c>
      <c r="AH24" s="261" t="str">
        <f>INDEX(Problématiques_compétences!$D$3:$BA$118,MATCH(Progression_Cycle4!AH$4,Problématiques_compétences!$D$3:$D$118,0),20)</f>
        <v>x</v>
      </c>
      <c r="AI24" s="261">
        <f>INDEX(Problématiques_compétences!$D$3:$BA$118,MATCH(Progression_Cycle4!AI$4,Problématiques_compétences!$D$3:$D$118,0),20)</f>
        <v>0</v>
      </c>
      <c r="AJ24" s="261">
        <f>INDEX(Problématiques_compétences!$D$3:$BA$118,MATCH(Progression_Cycle4!AJ$4,Problématiques_compétences!$D$3:$D$118,0),20)</f>
        <v>0</v>
      </c>
      <c r="AK24" s="261">
        <f>INDEX(Problématiques_compétences!$D$3:$BA$118,MATCH(Progression_Cycle4!AK$4,Problématiques_compétences!$D$3:$D$118,0),20)</f>
        <v>0</v>
      </c>
      <c r="AL24" s="261">
        <f>INDEX(Problématiques_compétences!$D$3:$BA$118,MATCH(Progression_Cycle4!AL$4,Problématiques_compétences!$D$3:$D$118,0),20)</f>
        <v>0</v>
      </c>
    </row>
    <row r="25" spans="1:38" ht="26.25" customHeight="1" x14ac:dyDescent="0.25">
      <c r="A25" s="232" t="s">
        <v>198</v>
      </c>
      <c r="B25" s="222">
        <v>4</v>
      </c>
      <c r="C25" s="223" t="s">
        <v>48</v>
      </c>
      <c r="D25" s="256"/>
      <c r="E25" s="257"/>
      <c r="F25" s="257"/>
      <c r="G25" s="258"/>
      <c r="H25" s="259"/>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row>
    <row r="26" spans="1:38" ht="30" x14ac:dyDescent="0.25">
      <c r="A26" s="233"/>
      <c r="B26" s="234" t="s">
        <v>195</v>
      </c>
      <c r="C26" s="230" t="s">
        <v>292</v>
      </c>
      <c r="D26" s="353"/>
      <c r="E26" s="352" t="s">
        <v>162</v>
      </c>
      <c r="F26" s="349" t="s">
        <v>120</v>
      </c>
      <c r="G26" s="355"/>
      <c r="H26" s="6">
        <f>COUNTIF(I26:AL26,"x")</f>
        <v>5</v>
      </c>
      <c r="I26" s="261">
        <f>INDEX(Problématiques_compétences!$D$3:$BA$118,MATCH(Progression_Cycle4!I$4,Problématiques_compétences!$D$3:$D$118,0),21)</f>
        <v>0</v>
      </c>
      <c r="J26" s="261">
        <f>INDEX(Problématiques_compétences!$D$3:$BA$118,MATCH(Progression_Cycle4!J$4,Problématiques_compétences!$D$3:$D$118,0),21)</f>
        <v>0</v>
      </c>
      <c r="K26" s="261">
        <f>INDEX(Problématiques_compétences!$D$3:$BA$118,MATCH(Progression_Cycle4!K$4,Problématiques_compétences!$D$3:$D$118,0),21)</f>
        <v>0</v>
      </c>
      <c r="L26" s="261">
        <f>INDEX(Problématiques_compétences!$D$3:$BA$118,MATCH(Progression_Cycle4!L$4,Problématiques_compétences!$D$3:$D$118,0),21)</f>
        <v>0</v>
      </c>
      <c r="M26" s="261">
        <f>INDEX(Problématiques_compétences!$D$3:$BA$118,MATCH(Progression_Cycle4!M$4,Problématiques_compétences!$D$3:$D$118,0),21)</f>
        <v>0</v>
      </c>
      <c r="N26" s="261">
        <f>INDEX(Problématiques_compétences!$D$3:$BA$118,MATCH(Progression_Cycle4!N$4,Problématiques_compétences!$D$3:$D$118,0),21)</f>
        <v>0</v>
      </c>
      <c r="O26" s="261">
        <f>INDEX(Problématiques_compétences!$D$3:$BA$118,MATCH(Progression_Cycle4!O$4,Problématiques_compétences!$D$3:$D$118,0),21)</f>
        <v>0</v>
      </c>
      <c r="P26" s="261">
        <f>INDEX(Problématiques_compétences!$D$3:$BA$118,MATCH(Progression_Cycle4!P$4,Problématiques_compétences!$D$3:$D$118,0),21)</f>
        <v>0</v>
      </c>
      <c r="Q26" s="261">
        <f>INDEX(Problématiques_compétences!$D$3:$BA$118,MATCH(Progression_Cycle4!Q$4,Problématiques_compétences!$D$3:$D$118,0),21)</f>
        <v>0</v>
      </c>
      <c r="R26" s="261">
        <f>INDEX(Problématiques_compétences!$D$3:$BA$118,MATCH(Progression_Cycle4!R$4,Problématiques_compétences!$D$3:$D$118,0),21)</f>
        <v>0</v>
      </c>
      <c r="S26" s="261">
        <f>INDEX(Problématiques_compétences!$D$3:$BA$118,MATCH(Progression_Cycle4!S$4,Problématiques_compétences!$D$3:$D$118,0),21)</f>
        <v>0</v>
      </c>
      <c r="T26" s="261">
        <f>INDEX(Problématiques_compétences!$D$3:$BA$118,MATCH(Progression_Cycle4!T$4,Problématiques_compétences!$D$3:$D$118,0),21)</f>
        <v>0</v>
      </c>
      <c r="U26" s="261">
        <f>INDEX(Problématiques_compétences!$D$3:$BA$118,MATCH(Progression_Cycle4!U$4,Problématiques_compétences!$D$3:$D$118,0),21)</f>
        <v>0</v>
      </c>
      <c r="V26" s="261">
        <f>INDEX(Problématiques_compétences!$D$3:$BA$118,MATCH(Progression_Cycle4!V$4,Problématiques_compétences!$D$3:$D$118,0),21)</f>
        <v>0</v>
      </c>
      <c r="W26" s="261">
        <f>INDEX(Problématiques_compétences!$D$3:$BA$118,MATCH(Progression_Cycle4!W$4,Problématiques_compétences!$D$3:$D$118,0),21)</f>
        <v>0</v>
      </c>
      <c r="X26" s="261">
        <f>INDEX(Problématiques_compétences!$D$3:$BA$118,MATCH(Progression_Cycle4!X$4,Problématiques_compétences!$D$3:$D$118,0),21)</f>
        <v>0</v>
      </c>
      <c r="Y26" s="261">
        <f>INDEX(Problématiques_compétences!$D$3:$BA$118,MATCH(Progression_Cycle4!Y$4,Problématiques_compétences!$D$3:$D$118,0),21)</f>
        <v>0</v>
      </c>
      <c r="Z26" s="261">
        <f>INDEX(Problématiques_compétences!$D$3:$BA$118,MATCH(Progression_Cycle4!Z$4,Problématiques_compétences!$D$3:$D$118,0),21)</f>
        <v>0</v>
      </c>
      <c r="AA26" s="261">
        <f>INDEX(Problématiques_compétences!$D$3:$BA$118,MATCH(Progression_Cycle4!AA$4,Problématiques_compétences!$D$3:$D$118,0),21)</f>
        <v>0</v>
      </c>
      <c r="AB26" s="261" t="str">
        <f>INDEX(Problématiques_compétences!$D$3:$BA$118,MATCH(Progression_Cycle4!AB$4,Problématiques_compétences!$D$3:$D$118,0),21)</f>
        <v>x</v>
      </c>
      <c r="AC26" s="261" t="str">
        <f>INDEX(Problématiques_compétences!$D$3:$BA$118,MATCH(Progression_Cycle4!AC$4,Problématiques_compétences!$D$3:$D$118,0),21)</f>
        <v>x</v>
      </c>
      <c r="AD26" s="261">
        <f>INDEX(Problématiques_compétences!$D$3:$BA$118,MATCH(Progression_Cycle4!AD$4,Problématiques_compétences!$D$3:$D$118,0),21)</f>
        <v>0</v>
      </c>
      <c r="AE26" s="261">
        <f>INDEX(Problématiques_compétences!$D$3:$BA$118,MATCH(Progression_Cycle4!AE$4,Problématiques_compétences!$D$3:$D$118,0),21)</f>
        <v>0</v>
      </c>
      <c r="AF26" s="261">
        <f>INDEX(Problématiques_compétences!$D$3:$BA$118,MATCH(Progression_Cycle4!AF$4,Problématiques_compétences!$D$3:$D$118,0),21)</f>
        <v>0</v>
      </c>
      <c r="AG26" s="261">
        <f>INDEX(Problématiques_compétences!$D$3:$BA$118,MATCH(Progression_Cycle4!AG$4,Problématiques_compétences!$D$3:$D$118,0),21)</f>
        <v>0</v>
      </c>
      <c r="AH26" s="261">
        <f>INDEX(Problématiques_compétences!$D$3:$BA$118,MATCH(Progression_Cycle4!AH$4,Problématiques_compétences!$D$3:$D$118,0),21)</f>
        <v>0</v>
      </c>
      <c r="AI26" s="261" t="str">
        <f>INDEX(Problématiques_compétences!$D$3:$BA$118,MATCH(Progression_Cycle4!AI$4,Problématiques_compétences!$D$3:$D$118,0),21)</f>
        <v>x</v>
      </c>
      <c r="AJ26" s="261" t="str">
        <f>INDEX(Problématiques_compétences!$D$3:$BA$118,MATCH(Progression_Cycle4!AJ$4,Problématiques_compétences!$D$3:$D$118,0),21)</f>
        <v>x</v>
      </c>
      <c r="AK26" s="261" t="str">
        <f>INDEX(Problématiques_compétences!$D$3:$BA$118,MATCH(Progression_Cycle4!AK$4,Problématiques_compétences!$D$3:$D$118,0),21)</f>
        <v>x</v>
      </c>
      <c r="AL26" s="261">
        <f>INDEX(Problématiques_compétences!$D$3:$BA$118,MATCH(Progression_Cycle4!AL$4,Problématiques_compétences!$D$3:$D$118,0),21)</f>
        <v>0</v>
      </c>
    </row>
    <row r="27" spans="1:38" ht="30.75" thickBot="1" x14ac:dyDescent="0.3">
      <c r="A27" s="235"/>
      <c r="B27" s="236" t="s">
        <v>194</v>
      </c>
      <c r="C27" s="229" t="s">
        <v>293</v>
      </c>
      <c r="D27" s="353"/>
      <c r="E27" s="354"/>
      <c r="F27" s="354"/>
      <c r="G27" s="357" t="s">
        <v>90</v>
      </c>
      <c r="H27" s="6">
        <f>COUNTIF(I27:AL27,"x")</f>
        <v>5</v>
      </c>
      <c r="I27" s="261">
        <f>INDEX(Problématiques_compétences!$D$3:$BA$118,MATCH(Progression_Cycle4!I$4,Problématiques_compétences!$D$3:$D$118,0),22)</f>
        <v>0</v>
      </c>
      <c r="J27" s="261">
        <f>INDEX(Problématiques_compétences!$D$3:$BA$118,MATCH(Progression_Cycle4!J$4,Problématiques_compétences!$D$3:$D$118,0),22)</f>
        <v>0</v>
      </c>
      <c r="K27" s="261">
        <f>INDEX(Problématiques_compétences!$D$3:$BA$118,MATCH(Progression_Cycle4!K$4,Problématiques_compétences!$D$3:$D$118,0),22)</f>
        <v>0</v>
      </c>
      <c r="L27" s="261">
        <f>INDEX(Problématiques_compétences!$D$3:$BA$118,MATCH(Progression_Cycle4!L$4,Problématiques_compétences!$D$3:$D$118,0),22)</f>
        <v>0</v>
      </c>
      <c r="M27" s="261" t="str">
        <f>INDEX(Problématiques_compétences!$D$3:$BA$118,MATCH(Progression_Cycle4!M$4,Problématiques_compétences!$D$3:$D$118,0),22)</f>
        <v>x</v>
      </c>
      <c r="N27" s="261">
        <f>INDEX(Problématiques_compétences!$D$3:$BA$118,MATCH(Progression_Cycle4!N$4,Problématiques_compétences!$D$3:$D$118,0),22)</f>
        <v>0</v>
      </c>
      <c r="O27" s="261">
        <f>INDEX(Problématiques_compétences!$D$3:$BA$118,MATCH(Progression_Cycle4!O$4,Problématiques_compétences!$D$3:$D$118,0),22)</f>
        <v>0</v>
      </c>
      <c r="P27" s="261">
        <f>INDEX(Problématiques_compétences!$D$3:$BA$118,MATCH(Progression_Cycle4!P$4,Problématiques_compétences!$D$3:$D$118,0),22)</f>
        <v>0</v>
      </c>
      <c r="Q27" s="261">
        <f>INDEX(Problématiques_compétences!$D$3:$BA$118,MATCH(Progression_Cycle4!Q$4,Problématiques_compétences!$D$3:$D$118,0),22)</f>
        <v>0</v>
      </c>
      <c r="R27" s="261" t="str">
        <f>INDEX(Problématiques_compétences!$D$3:$BA$118,MATCH(Progression_Cycle4!R$4,Problématiques_compétences!$D$3:$D$118,0),22)</f>
        <v>x</v>
      </c>
      <c r="S27" s="261" t="str">
        <f>INDEX(Problématiques_compétences!$D$3:$BA$118,MATCH(Progression_Cycle4!S$4,Problématiques_compétences!$D$3:$D$118,0),22)</f>
        <v>x</v>
      </c>
      <c r="T27" s="261">
        <f>INDEX(Problématiques_compétences!$D$3:$BA$118,MATCH(Progression_Cycle4!T$4,Problématiques_compétences!$D$3:$D$118,0),22)</f>
        <v>0</v>
      </c>
      <c r="U27" s="261" t="str">
        <f>INDEX(Problématiques_compétences!$D$3:$BA$118,MATCH(Progression_Cycle4!U$4,Problématiques_compétences!$D$3:$D$118,0),22)</f>
        <v>x</v>
      </c>
      <c r="V27" s="261">
        <f>INDEX(Problématiques_compétences!$D$3:$BA$118,MATCH(Progression_Cycle4!V$4,Problématiques_compétences!$D$3:$D$118,0),22)</f>
        <v>0</v>
      </c>
      <c r="W27" s="261">
        <f>INDEX(Problématiques_compétences!$D$3:$BA$118,MATCH(Progression_Cycle4!W$4,Problématiques_compétences!$D$3:$D$118,0),22)</f>
        <v>0</v>
      </c>
      <c r="X27" s="261">
        <f>INDEX(Problématiques_compétences!$D$3:$BA$118,MATCH(Progression_Cycle4!X$4,Problématiques_compétences!$D$3:$D$118,0),22)</f>
        <v>0</v>
      </c>
      <c r="Y27" s="261">
        <f>INDEX(Problématiques_compétences!$D$3:$BA$118,MATCH(Progression_Cycle4!Y$4,Problématiques_compétences!$D$3:$D$118,0),22)</f>
        <v>0</v>
      </c>
      <c r="Z27" s="261">
        <f>INDEX(Problématiques_compétences!$D$3:$BA$118,MATCH(Progression_Cycle4!Z$4,Problématiques_compétences!$D$3:$D$118,0),22)</f>
        <v>0</v>
      </c>
      <c r="AA27" s="261">
        <f>INDEX(Problématiques_compétences!$D$3:$BA$118,MATCH(Progression_Cycle4!AA$4,Problématiques_compétences!$D$3:$D$118,0),22)</f>
        <v>0</v>
      </c>
      <c r="AB27" s="261">
        <f>INDEX(Problématiques_compétences!$D$3:$BA$118,MATCH(Progression_Cycle4!AB$4,Problématiques_compétences!$D$3:$D$118,0),22)</f>
        <v>0</v>
      </c>
      <c r="AC27" s="261">
        <f>INDEX(Problématiques_compétences!$D$3:$BA$118,MATCH(Progression_Cycle4!AC$4,Problématiques_compétences!$D$3:$D$118,0),22)</f>
        <v>0</v>
      </c>
      <c r="AD27" s="261">
        <f>INDEX(Problématiques_compétences!$D$3:$BA$118,MATCH(Progression_Cycle4!AD$4,Problématiques_compétences!$D$3:$D$118,0),22)</f>
        <v>0</v>
      </c>
      <c r="AE27" s="261" t="str">
        <f>INDEX(Problématiques_compétences!$D$3:$BA$118,MATCH(Progression_Cycle4!AE$4,Problématiques_compétences!$D$3:$D$118,0),22)</f>
        <v>x</v>
      </c>
      <c r="AF27" s="261">
        <f>INDEX(Problématiques_compétences!$D$3:$BA$118,MATCH(Progression_Cycle4!AF$4,Problématiques_compétences!$D$3:$D$118,0),22)</f>
        <v>0</v>
      </c>
      <c r="AG27" s="261">
        <f>INDEX(Problématiques_compétences!$D$3:$BA$118,MATCH(Progression_Cycle4!AG$4,Problématiques_compétences!$D$3:$D$118,0),22)</f>
        <v>0</v>
      </c>
      <c r="AH27" s="261">
        <f>INDEX(Problématiques_compétences!$D$3:$BA$118,MATCH(Progression_Cycle4!AH$4,Problématiques_compétences!$D$3:$D$118,0),22)</f>
        <v>0</v>
      </c>
      <c r="AI27" s="261">
        <f>INDEX(Problématiques_compétences!$D$3:$BA$118,MATCH(Progression_Cycle4!AI$4,Problématiques_compétences!$D$3:$D$118,0),22)</f>
        <v>0</v>
      </c>
      <c r="AJ27" s="261">
        <f>INDEX(Problématiques_compétences!$D$3:$BA$118,MATCH(Progression_Cycle4!AJ$4,Problématiques_compétences!$D$3:$D$118,0),22)</f>
        <v>0</v>
      </c>
      <c r="AK27" s="261">
        <f>INDEX(Problématiques_compétences!$D$3:$BA$118,MATCH(Progression_Cycle4!AK$4,Problématiques_compétences!$D$3:$D$118,0),22)</f>
        <v>0</v>
      </c>
      <c r="AL27" s="261">
        <f>INDEX(Problématiques_compétences!$D$3:$BA$118,MATCH(Progression_Cycle4!AL$4,Problématiques_compétences!$D$3:$D$118,0),22)</f>
        <v>0</v>
      </c>
    </row>
    <row r="28" spans="1:38" x14ac:dyDescent="0.25">
      <c r="A28" s="512" t="s">
        <v>191</v>
      </c>
      <c r="B28" s="222">
        <v>5</v>
      </c>
      <c r="C28" s="223" t="s">
        <v>49</v>
      </c>
      <c r="D28" s="655"/>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656"/>
      <c r="AL28" s="657"/>
    </row>
    <row r="29" spans="1:38" x14ac:dyDescent="0.25">
      <c r="A29" s="661"/>
      <c r="B29" s="224" t="s">
        <v>188</v>
      </c>
      <c r="C29" s="406" t="s">
        <v>294</v>
      </c>
      <c r="D29" s="353"/>
      <c r="E29" s="354"/>
      <c r="F29" s="349" t="s">
        <v>105</v>
      </c>
      <c r="G29" s="355"/>
      <c r="H29" s="6">
        <f>COUNTIF(I29:AL29,"x")</f>
        <v>5</v>
      </c>
      <c r="I29" s="261" t="str">
        <f>INDEX(Problématiques_compétences!$D$3:$BA$118,MATCH(Progression_Cycle4!I$4,Problématiques_compétences!$D$3:$D$118,0),23)</f>
        <v>x</v>
      </c>
      <c r="J29" s="261">
        <f>INDEX(Problématiques_compétences!$D$3:$BA$118,MATCH(Progression_Cycle4!J$4,Problématiques_compétences!$D$3:$D$118,0),23)</f>
        <v>0</v>
      </c>
      <c r="K29" s="261">
        <f>INDEX(Problématiques_compétences!$D$3:$BA$118,MATCH(Progression_Cycle4!K$4,Problématiques_compétences!$D$3:$D$118,0),23)</f>
        <v>0</v>
      </c>
      <c r="L29" s="261">
        <f>INDEX(Problématiques_compétences!$D$3:$BA$118,MATCH(Progression_Cycle4!L$4,Problématiques_compétences!$D$3:$D$118,0),23)</f>
        <v>0</v>
      </c>
      <c r="M29" s="261">
        <f>INDEX(Problématiques_compétences!$D$3:$BA$118,MATCH(Progression_Cycle4!M$4,Problématiques_compétences!$D$3:$D$118,0),23)</f>
        <v>0</v>
      </c>
      <c r="N29" s="261">
        <f>INDEX(Problématiques_compétences!$D$3:$BA$118,MATCH(Progression_Cycle4!N$4,Problématiques_compétences!$D$3:$D$118,0),23)</f>
        <v>0</v>
      </c>
      <c r="O29" s="261">
        <f>INDEX(Problématiques_compétences!$D$3:$BA$118,MATCH(Progression_Cycle4!O$4,Problématiques_compétences!$D$3:$D$118,0),23)</f>
        <v>0</v>
      </c>
      <c r="P29" s="261">
        <f>INDEX(Problématiques_compétences!$D$3:$BA$118,MATCH(Progression_Cycle4!P$4,Problématiques_compétences!$D$3:$D$118,0),23)</f>
        <v>0</v>
      </c>
      <c r="Q29" s="261" t="str">
        <f>INDEX(Problématiques_compétences!$D$3:$BA$118,MATCH(Progression_Cycle4!Q$4,Problématiques_compétences!$D$3:$D$118,0),23)</f>
        <v>x</v>
      </c>
      <c r="R29" s="261">
        <f>INDEX(Problématiques_compétences!$D$3:$BA$118,MATCH(Progression_Cycle4!R$4,Problématiques_compétences!$D$3:$D$118,0),23)</f>
        <v>0</v>
      </c>
      <c r="S29" s="261">
        <f>INDEX(Problématiques_compétences!$D$3:$BA$118,MATCH(Progression_Cycle4!S$4,Problématiques_compétences!$D$3:$D$118,0),23)</f>
        <v>0</v>
      </c>
      <c r="T29" s="261">
        <f>INDEX(Problématiques_compétences!$D$3:$BA$118,MATCH(Progression_Cycle4!T$4,Problématiques_compétences!$D$3:$D$118,0),23)</f>
        <v>0</v>
      </c>
      <c r="U29" s="261" t="str">
        <f>INDEX(Problématiques_compétences!$D$3:$BA$118,MATCH(Progression_Cycle4!U$4,Problématiques_compétences!$D$3:$D$118,0),23)</f>
        <v>x</v>
      </c>
      <c r="V29" s="261">
        <f>INDEX(Problématiques_compétences!$D$3:$BA$118,MATCH(Progression_Cycle4!V$4,Problématiques_compétences!$D$3:$D$118,0),23)</f>
        <v>0</v>
      </c>
      <c r="W29" s="261">
        <f>INDEX(Problématiques_compétences!$D$3:$BA$118,MATCH(Progression_Cycle4!W$4,Problématiques_compétences!$D$3:$D$118,0),23)</f>
        <v>0</v>
      </c>
      <c r="X29" s="261" t="str">
        <f>INDEX(Problématiques_compétences!$D$3:$BA$118,MATCH(Progression_Cycle4!X$4,Problématiques_compétences!$D$3:$D$118,0),23)</f>
        <v>x</v>
      </c>
      <c r="Y29" s="261">
        <f>INDEX(Problématiques_compétences!$D$3:$BA$118,MATCH(Progression_Cycle4!Y$4,Problématiques_compétences!$D$3:$D$118,0),23)</f>
        <v>0</v>
      </c>
      <c r="Z29" s="261">
        <f>INDEX(Problématiques_compétences!$D$3:$BA$118,MATCH(Progression_Cycle4!Z$4,Problématiques_compétences!$D$3:$D$118,0),23)</f>
        <v>0</v>
      </c>
      <c r="AA29" s="261">
        <f>INDEX(Problématiques_compétences!$D$3:$BA$118,MATCH(Progression_Cycle4!AA$4,Problématiques_compétences!$D$3:$D$118,0),23)</f>
        <v>0</v>
      </c>
      <c r="AB29" s="261">
        <f>INDEX(Problématiques_compétences!$D$3:$BA$118,MATCH(Progression_Cycle4!AB$4,Problématiques_compétences!$D$3:$D$118,0),23)</f>
        <v>0</v>
      </c>
      <c r="AC29" s="261">
        <f>INDEX(Problématiques_compétences!$D$3:$BA$118,MATCH(Progression_Cycle4!AC$4,Problématiques_compétences!$D$3:$D$118,0),23)</f>
        <v>0</v>
      </c>
      <c r="AD29" s="261">
        <f>INDEX(Problématiques_compétences!$D$3:$BA$118,MATCH(Progression_Cycle4!AD$4,Problématiques_compétences!$D$3:$D$118,0),23)</f>
        <v>0</v>
      </c>
      <c r="AE29" s="261">
        <f>INDEX(Problématiques_compétences!$D$3:$BA$118,MATCH(Progression_Cycle4!AE$4,Problématiques_compétences!$D$3:$D$118,0),23)</f>
        <v>0</v>
      </c>
      <c r="AF29" s="261">
        <f>INDEX(Problématiques_compétences!$D$3:$BA$118,MATCH(Progression_Cycle4!AF$4,Problématiques_compétences!$D$3:$D$118,0),23)</f>
        <v>0</v>
      </c>
      <c r="AG29" s="261">
        <f>INDEX(Problématiques_compétences!$D$3:$BA$118,MATCH(Progression_Cycle4!AG$4,Problématiques_compétences!$D$3:$D$118,0),23)</f>
        <v>0</v>
      </c>
      <c r="AH29" s="261">
        <f>INDEX(Problématiques_compétences!$D$3:$BA$118,MATCH(Progression_Cycle4!AH$4,Problématiques_compétences!$D$3:$D$118,0),23)</f>
        <v>0</v>
      </c>
      <c r="AI29" s="261">
        <f>INDEX(Problématiques_compétences!$D$3:$BA$118,MATCH(Progression_Cycle4!AI$4,Problématiques_compétences!$D$3:$D$118,0),23)</f>
        <v>0</v>
      </c>
      <c r="AJ29" s="261">
        <f>INDEX(Problématiques_compétences!$D$3:$BA$118,MATCH(Progression_Cycle4!AJ$4,Problématiques_compétences!$D$3:$D$118,0),23)</f>
        <v>0</v>
      </c>
      <c r="AK29" s="261">
        <f>INDEX(Problématiques_compétences!$D$3:$BA$118,MATCH(Progression_Cycle4!AK$4,Problématiques_compétences!$D$3:$D$118,0),23)</f>
        <v>0</v>
      </c>
      <c r="AL29" s="261" t="str">
        <f>INDEX(Problématiques_compétences!$D$3:$BA$118,MATCH(Progression_Cycle4!AL$4,Problématiques_compétences!$D$3:$D$118,0),23)</f>
        <v>x</v>
      </c>
    </row>
    <row r="30" spans="1:38" x14ac:dyDescent="0.25">
      <c r="A30" s="661"/>
      <c r="B30" s="224" t="s">
        <v>187</v>
      </c>
      <c r="C30" s="230" t="s">
        <v>50</v>
      </c>
      <c r="D30" s="356" t="s">
        <v>186</v>
      </c>
      <c r="E30" s="354"/>
      <c r="F30" s="354"/>
      <c r="G30" s="355"/>
      <c r="H30" s="6">
        <f>COUNTIF(I30:AL30,"x")</f>
        <v>2</v>
      </c>
      <c r="I30" s="261">
        <f>INDEX(Problématiques_compétences!$D$3:$BA$118,MATCH(Progression_Cycle4!I$4,Problématiques_compétences!$D$3:$D$118,0),24)</f>
        <v>0</v>
      </c>
      <c r="J30" s="261">
        <f>INDEX(Problématiques_compétences!$D$3:$BA$118,MATCH(Progression_Cycle4!J$4,Problématiques_compétences!$D$3:$D$118,0),24)</f>
        <v>0</v>
      </c>
      <c r="K30" s="261">
        <f>INDEX(Problématiques_compétences!$D$3:$BA$118,MATCH(Progression_Cycle4!K$4,Problématiques_compétences!$D$3:$D$118,0),24)</f>
        <v>0</v>
      </c>
      <c r="L30" s="261">
        <f>INDEX(Problématiques_compétences!$D$3:$BA$118,MATCH(Progression_Cycle4!L$4,Problématiques_compétences!$D$3:$D$118,0),24)</f>
        <v>0</v>
      </c>
      <c r="M30" s="261">
        <f>INDEX(Problématiques_compétences!$D$3:$BA$118,MATCH(Progression_Cycle4!M$4,Problématiques_compétences!$D$3:$D$118,0),24)</f>
        <v>0</v>
      </c>
      <c r="N30" s="261">
        <f>INDEX(Problématiques_compétences!$D$3:$BA$118,MATCH(Progression_Cycle4!N$4,Problématiques_compétences!$D$3:$D$118,0),24)</f>
        <v>0</v>
      </c>
      <c r="O30" s="261">
        <f>INDEX(Problématiques_compétences!$D$3:$BA$118,MATCH(Progression_Cycle4!O$4,Problématiques_compétences!$D$3:$D$118,0),24)</f>
        <v>0</v>
      </c>
      <c r="P30" s="261">
        <f>INDEX(Problématiques_compétences!$D$3:$BA$118,MATCH(Progression_Cycle4!P$4,Problématiques_compétences!$D$3:$D$118,0),24)</f>
        <v>0</v>
      </c>
      <c r="Q30" s="261">
        <f>INDEX(Problématiques_compétences!$D$3:$BA$118,MATCH(Progression_Cycle4!Q$4,Problématiques_compétences!$D$3:$D$118,0),24)</f>
        <v>0</v>
      </c>
      <c r="R30" s="261">
        <f>INDEX(Problématiques_compétences!$D$3:$BA$118,MATCH(Progression_Cycle4!R$4,Problématiques_compétences!$D$3:$D$118,0),24)</f>
        <v>0</v>
      </c>
      <c r="S30" s="261">
        <f>INDEX(Problématiques_compétences!$D$3:$BA$118,MATCH(Progression_Cycle4!S$4,Problématiques_compétences!$D$3:$D$118,0),24)</f>
        <v>0</v>
      </c>
      <c r="T30" s="261">
        <f>INDEX(Problématiques_compétences!$D$3:$BA$118,MATCH(Progression_Cycle4!T$4,Problématiques_compétences!$D$3:$D$118,0),24)</f>
        <v>0</v>
      </c>
      <c r="U30" s="261">
        <f>INDEX(Problématiques_compétences!$D$3:$BA$118,MATCH(Progression_Cycle4!U$4,Problématiques_compétences!$D$3:$D$118,0),24)</f>
        <v>0</v>
      </c>
      <c r="V30" s="261">
        <f>INDEX(Problématiques_compétences!$D$3:$BA$118,MATCH(Progression_Cycle4!V$4,Problématiques_compétences!$D$3:$D$118,0),24)</f>
        <v>0</v>
      </c>
      <c r="W30" s="261" t="str">
        <f>INDEX(Problématiques_compétences!$D$3:$BA$118,MATCH(Progression_Cycle4!W$4,Problématiques_compétences!$D$3:$D$118,0),24)</f>
        <v>x</v>
      </c>
      <c r="X30" s="261">
        <f>INDEX(Problématiques_compétences!$D$3:$BA$118,MATCH(Progression_Cycle4!X$4,Problématiques_compétences!$D$3:$D$118,0),24)</f>
        <v>0</v>
      </c>
      <c r="Y30" s="261" t="str">
        <f>INDEX(Problématiques_compétences!$D$3:$BA$118,MATCH(Progression_Cycle4!Y$4,Problématiques_compétences!$D$3:$D$118,0),24)</f>
        <v>x</v>
      </c>
      <c r="Z30" s="261">
        <f>INDEX(Problématiques_compétences!$D$3:$BA$118,MATCH(Progression_Cycle4!Z$4,Problématiques_compétences!$D$3:$D$118,0),24)</f>
        <v>0</v>
      </c>
      <c r="AA30" s="261">
        <f>INDEX(Problématiques_compétences!$D$3:$BA$118,MATCH(Progression_Cycle4!AA$4,Problématiques_compétences!$D$3:$D$118,0),24)</f>
        <v>0</v>
      </c>
      <c r="AB30" s="261">
        <f>INDEX(Problématiques_compétences!$D$3:$BA$118,MATCH(Progression_Cycle4!AB$4,Problématiques_compétences!$D$3:$D$118,0),24)</f>
        <v>0</v>
      </c>
      <c r="AC30" s="261">
        <f>INDEX(Problématiques_compétences!$D$3:$BA$118,MATCH(Progression_Cycle4!AC$4,Problématiques_compétences!$D$3:$D$118,0),24)</f>
        <v>0</v>
      </c>
      <c r="AD30" s="261">
        <f>INDEX(Problématiques_compétences!$D$3:$BA$118,MATCH(Progression_Cycle4!AD$4,Problématiques_compétences!$D$3:$D$118,0),24)</f>
        <v>0</v>
      </c>
      <c r="AE30" s="261">
        <f>INDEX(Problématiques_compétences!$D$3:$BA$118,MATCH(Progression_Cycle4!AE$4,Problématiques_compétences!$D$3:$D$118,0),24)</f>
        <v>0</v>
      </c>
      <c r="AF30" s="261">
        <f>INDEX(Problématiques_compétences!$D$3:$BA$118,MATCH(Progression_Cycle4!AF$4,Problématiques_compétences!$D$3:$D$118,0),24)</f>
        <v>0</v>
      </c>
      <c r="AG30" s="261">
        <f>INDEX(Problématiques_compétences!$D$3:$BA$118,MATCH(Progression_Cycle4!AG$4,Problématiques_compétences!$D$3:$D$118,0),24)</f>
        <v>0</v>
      </c>
      <c r="AH30" s="261">
        <f>INDEX(Problématiques_compétences!$D$3:$BA$118,MATCH(Progression_Cycle4!AH$4,Problématiques_compétences!$D$3:$D$118,0),24)</f>
        <v>0</v>
      </c>
      <c r="AI30" s="261">
        <f>INDEX(Problématiques_compétences!$D$3:$BA$118,MATCH(Progression_Cycle4!AI$4,Problématiques_compétences!$D$3:$D$118,0),24)</f>
        <v>0</v>
      </c>
      <c r="AJ30" s="261">
        <f>INDEX(Problématiques_compétences!$D$3:$BA$118,MATCH(Progression_Cycle4!AJ$4,Problématiques_compétences!$D$3:$D$118,0),24)</f>
        <v>0</v>
      </c>
      <c r="AK30" s="261">
        <f>INDEX(Problématiques_compétences!$D$3:$BA$118,MATCH(Progression_Cycle4!AK$4,Problématiques_compétences!$D$3:$D$118,0),24)</f>
        <v>0</v>
      </c>
      <c r="AL30" s="261">
        <f>INDEX(Problématiques_compétences!$D$3:$BA$118,MATCH(Progression_Cycle4!AL$4,Problématiques_compétences!$D$3:$D$118,0),24)</f>
        <v>0</v>
      </c>
    </row>
    <row r="31" spans="1:38" x14ac:dyDescent="0.25">
      <c r="A31" s="661"/>
      <c r="B31" s="224" t="s">
        <v>185</v>
      </c>
      <c r="C31" s="406" t="s">
        <v>295</v>
      </c>
      <c r="D31" s="353"/>
      <c r="E31" s="352" t="s">
        <v>148</v>
      </c>
      <c r="F31" s="354"/>
      <c r="G31" s="355"/>
      <c r="H31" s="6">
        <f>COUNTIF(I31:AL31,"x")</f>
        <v>2</v>
      </c>
      <c r="I31" s="261">
        <f>INDEX(Problématiques_compétences!$D$3:$BA$118,MATCH(Progression_Cycle4!I$4,Problématiques_compétences!$D$3:$D$118,0),25)</f>
        <v>0</v>
      </c>
      <c r="J31" s="261" t="str">
        <f>INDEX(Problématiques_compétences!$D$3:$BA$118,MATCH(Progression_Cycle4!J$4,Problématiques_compétences!$D$3:$D$118,0),25)</f>
        <v>x</v>
      </c>
      <c r="K31" s="261">
        <f>INDEX(Problématiques_compétences!$D$3:$BA$118,MATCH(Progression_Cycle4!K$4,Problématiques_compétences!$D$3:$D$118,0),25)</f>
        <v>0</v>
      </c>
      <c r="L31" s="261">
        <f>INDEX(Problématiques_compétences!$D$3:$BA$118,MATCH(Progression_Cycle4!L$4,Problématiques_compétences!$D$3:$D$118,0),25)</f>
        <v>0</v>
      </c>
      <c r="M31" s="261">
        <f>INDEX(Problématiques_compétences!$D$3:$BA$118,MATCH(Progression_Cycle4!M$4,Problématiques_compétences!$D$3:$D$118,0),25)</f>
        <v>0</v>
      </c>
      <c r="N31" s="261">
        <f>INDEX(Problématiques_compétences!$D$3:$BA$118,MATCH(Progression_Cycle4!N$4,Problématiques_compétences!$D$3:$D$118,0),25)</f>
        <v>0</v>
      </c>
      <c r="O31" s="261">
        <f>INDEX(Problématiques_compétences!$D$3:$BA$118,MATCH(Progression_Cycle4!O$4,Problématiques_compétences!$D$3:$D$118,0),25)</f>
        <v>0</v>
      </c>
      <c r="P31" s="261">
        <f>INDEX(Problématiques_compétences!$D$3:$BA$118,MATCH(Progression_Cycle4!P$4,Problématiques_compétences!$D$3:$D$118,0),25)</f>
        <v>0</v>
      </c>
      <c r="Q31" s="261" t="str">
        <f>INDEX(Problématiques_compétences!$D$3:$BA$118,MATCH(Progression_Cycle4!Q$4,Problématiques_compétences!$D$3:$D$118,0),25)</f>
        <v>x</v>
      </c>
      <c r="R31" s="261">
        <f>INDEX(Problématiques_compétences!$D$3:$BA$118,MATCH(Progression_Cycle4!R$4,Problématiques_compétences!$D$3:$D$118,0),25)</f>
        <v>0</v>
      </c>
      <c r="S31" s="261">
        <f>INDEX(Problématiques_compétences!$D$3:$BA$118,MATCH(Progression_Cycle4!S$4,Problématiques_compétences!$D$3:$D$118,0),25)</f>
        <v>0</v>
      </c>
      <c r="T31" s="261">
        <f>INDEX(Problématiques_compétences!$D$3:$BA$118,MATCH(Progression_Cycle4!T$4,Problématiques_compétences!$D$3:$D$118,0),25)</f>
        <v>0</v>
      </c>
      <c r="U31" s="261">
        <f>INDEX(Problématiques_compétences!$D$3:$BA$118,MATCH(Progression_Cycle4!U$4,Problématiques_compétences!$D$3:$D$118,0),25)</f>
        <v>0</v>
      </c>
      <c r="V31" s="261">
        <f>INDEX(Problématiques_compétences!$D$3:$BA$118,MATCH(Progression_Cycle4!V$4,Problématiques_compétences!$D$3:$D$118,0),25)</f>
        <v>0</v>
      </c>
      <c r="W31" s="261">
        <f>INDEX(Problématiques_compétences!$D$3:$BA$118,MATCH(Progression_Cycle4!W$4,Problématiques_compétences!$D$3:$D$118,0),25)</f>
        <v>0</v>
      </c>
      <c r="X31" s="261">
        <f>INDEX(Problématiques_compétences!$D$3:$BA$118,MATCH(Progression_Cycle4!X$4,Problématiques_compétences!$D$3:$D$118,0),25)</f>
        <v>0</v>
      </c>
      <c r="Y31" s="261">
        <f>INDEX(Problématiques_compétences!$D$3:$BA$118,MATCH(Progression_Cycle4!Y$4,Problématiques_compétences!$D$3:$D$118,0),25)</f>
        <v>0</v>
      </c>
      <c r="Z31" s="261">
        <f>INDEX(Problématiques_compétences!$D$3:$BA$118,MATCH(Progression_Cycle4!Z$4,Problématiques_compétences!$D$3:$D$118,0),25)</f>
        <v>0</v>
      </c>
      <c r="AA31" s="261">
        <f>INDEX(Problématiques_compétences!$D$3:$BA$118,MATCH(Progression_Cycle4!AA$4,Problématiques_compétences!$D$3:$D$118,0),25)</f>
        <v>0</v>
      </c>
      <c r="AB31" s="261">
        <f>INDEX(Problématiques_compétences!$D$3:$BA$118,MATCH(Progression_Cycle4!AB$4,Problématiques_compétences!$D$3:$D$118,0),25)</f>
        <v>0</v>
      </c>
      <c r="AC31" s="261">
        <f>INDEX(Problématiques_compétences!$D$3:$BA$118,MATCH(Progression_Cycle4!AC$4,Problématiques_compétences!$D$3:$D$118,0),25)</f>
        <v>0</v>
      </c>
      <c r="AD31" s="261">
        <f>INDEX(Problématiques_compétences!$D$3:$BA$118,MATCH(Progression_Cycle4!AD$4,Problématiques_compétences!$D$3:$D$118,0),25)</f>
        <v>0</v>
      </c>
      <c r="AE31" s="261">
        <f>INDEX(Problématiques_compétences!$D$3:$BA$118,MATCH(Progression_Cycle4!AE$4,Problématiques_compétences!$D$3:$D$118,0),25)</f>
        <v>0</v>
      </c>
      <c r="AF31" s="261">
        <f>INDEX(Problématiques_compétences!$D$3:$BA$118,MATCH(Progression_Cycle4!AF$4,Problématiques_compétences!$D$3:$D$118,0),25)</f>
        <v>0</v>
      </c>
      <c r="AG31" s="261">
        <f>INDEX(Problématiques_compétences!$D$3:$BA$118,MATCH(Progression_Cycle4!AG$4,Problématiques_compétences!$D$3:$D$118,0),25)</f>
        <v>0</v>
      </c>
      <c r="AH31" s="261">
        <f>INDEX(Problématiques_compétences!$D$3:$BA$118,MATCH(Progression_Cycle4!AH$4,Problématiques_compétences!$D$3:$D$118,0),25)</f>
        <v>0</v>
      </c>
      <c r="AI31" s="261">
        <f>INDEX(Problématiques_compétences!$D$3:$BA$118,MATCH(Progression_Cycle4!AI$4,Problématiques_compétences!$D$3:$D$118,0),25)</f>
        <v>0</v>
      </c>
      <c r="AJ31" s="261">
        <f>INDEX(Problématiques_compétences!$D$3:$BA$118,MATCH(Progression_Cycle4!AJ$4,Problématiques_compétences!$D$3:$D$118,0),25)</f>
        <v>0</v>
      </c>
      <c r="AK31" s="261">
        <f>INDEX(Problématiques_compétences!$D$3:$BA$118,MATCH(Progression_Cycle4!AK$4,Problématiques_compétences!$D$3:$D$118,0),25)</f>
        <v>0</v>
      </c>
      <c r="AL31" s="261">
        <f>INDEX(Problématiques_compétences!$D$3:$BA$118,MATCH(Progression_Cycle4!AL$4,Problématiques_compétences!$D$3:$D$118,0),25)</f>
        <v>0</v>
      </c>
    </row>
    <row r="32" spans="1:38" x14ac:dyDescent="0.25">
      <c r="A32" s="661"/>
      <c r="B32" s="226" t="s">
        <v>183</v>
      </c>
      <c r="C32" s="231" t="s">
        <v>296</v>
      </c>
      <c r="D32" s="353"/>
      <c r="E32" s="354"/>
      <c r="F32" s="354"/>
      <c r="G32" s="357" t="s">
        <v>91</v>
      </c>
      <c r="H32" s="6">
        <f>COUNTIF(I32:AL32,"x")</f>
        <v>2</v>
      </c>
      <c r="I32" s="261">
        <f>INDEX(Problématiques_compétences!$D$3:$BA$118,MATCH(Progression_Cycle4!I$4,Problématiques_compétences!$D$3:$D$118,0),26)</f>
        <v>0</v>
      </c>
      <c r="J32" s="261">
        <f>INDEX(Problématiques_compétences!$D$3:$BA$118,MATCH(Progression_Cycle4!J$4,Problématiques_compétences!$D$3:$D$118,0),26)</f>
        <v>0</v>
      </c>
      <c r="K32" s="261">
        <f>INDEX(Problématiques_compétences!$D$3:$BA$118,MATCH(Progression_Cycle4!K$4,Problématiques_compétences!$D$3:$D$118,0),26)</f>
        <v>0</v>
      </c>
      <c r="L32" s="261">
        <f>INDEX(Problématiques_compétences!$D$3:$BA$118,MATCH(Progression_Cycle4!L$4,Problématiques_compétences!$D$3:$D$118,0),26)</f>
        <v>0</v>
      </c>
      <c r="M32" s="261">
        <f>INDEX(Problématiques_compétences!$D$3:$BA$118,MATCH(Progression_Cycle4!M$4,Problématiques_compétences!$D$3:$D$118,0),26)</f>
        <v>0</v>
      </c>
      <c r="N32" s="261">
        <f>INDEX(Problématiques_compétences!$D$3:$BA$118,MATCH(Progression_Cycle4!N$4,Problématiques_compétences!$D$3:$D$118,0),26)</f>
        <v>0</v>
      </c>
      <c r="O32" s="261">
        <f>INDEX(Problématiques_compétences!$D$3:$BA$118,MATCH(Progression_Cycle4!O$4,Problématiques_compétences!$D$3:$D$118,0),26)</f>
        <v>0</v>
      </c>
      <c r="P32" s="261">
        <f>INDEX(Problématiques_compétences!$D$3:$BA$118,MATCH(Progression_Cycle4!P$4,Problématiques_compétences!$D$3:$D$118,0),26)</f>
        <v>0</v>
      </c>
      <c r="Q32" s="261">
        <f>INDEX(Problématiques_compétences!$D$3:$BA$118,MATCH(Progression_Cycle4!Q$4,Problématiques_compétences!$D$3:$D$118,0),26)</f>
        <v>0</v>
      </c>
      <c r="R32" s="261">
        <f>INDEX(Problématiques_compétences!$D$3:$BA$118,MATCH(Progression_Cycle4!R$4,Problématiques_compétences!$D$3:$D$118,0),26)</f>
        <v>0</v>
      </c>
      <c r="S32" s="261" t="str">
        <f>INDEX(Problématiques_compétences!$D$3:$BA$118,MATCH(Progression_Cycle4!S$4,Problématiques_compétences!$D$3:$D$118,0),26)</f>
        <v>x</v>
      </c>
      <c r="T32" s="261">
        <f>INDEX(Problématiques_compétences!$D$3:$BA$118,MATCH(Progression_Cycle4!T$4,Problématiques_compétences!$D$3:$D$118,0),26)</f>
        <v>0</v>
      </c>
      <c r="U32" s="261">
        <f>INDEX(Problématiques_compétences!$D$3:$BA$118,MATCH(Progression_Cycle4!U$4,Problématiques_compétences!$D$3:$D$118,0),26)</f>
        <v>0</v>
      </c>
      <c r="V32" s="261">
        <f>INDEX(Problématiques_compétences!$D$3:$BA$118,MATCH(Progression_Cycle4!V$4,Problématiques_compétences!$D$3:$D$118,0),26)</f>
        <v>0</v>
      </c>
      <c r="W32" s="261">
        <f>INDEX(Problématiques_compétences!$D$3:$BA$118,MATCH(Progression_Cycle4!W$4,Problématiques_compétences!$D$3:$D$118,0),26)</f>
        <v>0</v>
      </c>
      <c r="X32" s="261">
        <f>INDEX(Problématiques_compétences!$D$3:$BA$118,MATCH(Progression_Cycle4!X$4,Problématiques_compétences!$D$3:$D$118,0),26)</f>
        <v>0</v>
      </c>
      <c r="Y32" s="261">
        <f>INDEX(Problématiques_compétences!$D$3:$BA$118,MATCH(Progression_Cycle4!Y$4,Problématiques_compétences!$D$3:$D$118,0),26)</f>
        <v>0</v>
      </c>
      <c r="Z32" s="261">
        <f>INDEX(Problématiques_compétences!$D$3:$BA$118,MATCH(Progression_Cycle4!Z$4,Problématiques_compétences!$D$3:$D$118,0),26)</f>
        <v>0</v>
      </c>
      <c r="AA32" s="261">
        <f>INDEX(Problématiques_compétences!$D$3:$BA$118,MATCH(Progression_Cycle4!AA$4,Problématiques_compétences!$D$3:$D$118,0),26)</f>
        <v>0</v>
      </c>
      <c r="AB32" s="261">
        <f>INDEX(Problématiques_compétences!$D$3:$BA$118,MATCH(Progression_Cycle4!AB$4,Problématiques_compétences!$D$3:$D$118,0),26)</f>
        <v>0</v>
      </c>
      <c r="AC32" s="261">
        <f>INDEX(Problématiques_compétences!$D$3:$BA$118,MATCH(Progression_Cycle4!AC$4,Problématiques_compétences!$D$3:$D$118,0),26)</f>
        <v>0</v>
      </c>
      <c r="AD32" s="261">
        <f>INDEX(Problématiques_compétences!$D$3:$BA$118,MATCH(Progression_Cycle4!AD$4,Problématiques_compétences!$D$3:$D$118,0),26)</f>
        <v>0</v>
      </c>
      <c r="AE32" s="261">
        <f>INDEX(Problématiques_compétences!$D$3:$BA$118,MATCH(Progression_Cycle4!AE$4,Problématiques_compétences!$D$3:$D$118,0),26)</f>
        <v>0</v>
      </c>
      <c r="AF32" s="261" t="str">
        <f>INDEX(Problématiques_compétences!$D$3:$BA$118,MATCH(Progression_Cycle4!AF$4,Problématiques_compétences!$D$3:$D$118,0),26)</f>
        <v>x</v>
      </c>
      <c r="AG32" s="261">
        <f>INDEX(Problématiques_compétences!$D$3:$BA$118,MATCH(Progression_Cycle4!AG$4,Problématiques_compétences!$D$3:$D$118,0),26)</f>
        <v>0</v>
      </c>
      <c r="AH32" s="261">
        <f>INDEX(Problématiques_compétences!$D$3:$BA$118,MATCH(Progression_Cycle4!AH$4,Problématiques_compétences!$D$3:$D$118,0),26)</f>
        <v>0</v>
      </c>
      <c r="AI32" s="261">
        <f>INDEX(Problématiques_compétences!$D$3:$BA$118,MATCH(Progression_Cycle4!AI$4,Problématiques_compétences!$D$3:$D$118,0),26)</f>
        <v>0</v>
      </c>
      <c r="AJ32" s="261">
        <f>INDEX(Problématiques_compétences!$D$3:$BA$118,MATCH(Progression_Cycle4!AJ$4,Problématiques_compétences!$D$3:$D$118,0),26)</f>
        <v>0</v>
      </c>
      <c r="AK32" s="261">
        <f>INDEX(Problématiques_compétences!$D$3:$BA$118,MATCH(Progression_Cycle4!AK$4,Problématiques_compétences!$D$3:$D$118,0),26)</f>
        <v>0</v>
      </c>
      <c r="AL32" s="261">
        <f>INDEX(Problématiques_compétences!$D$3:$BA$118,MATCH(Progression_Cycle4!AL$4,Problématiques_compétences!$D$3:$D$118,0),26)</f>
        <v>0</v>
      </c>
    </row>
    <row r="33" spans="1:38" ht="15.75" thickBot="1" x14ac:dyDescent="0.3">
      <c r="A33" s="662"/>
      <c r="B33" s="228" t="s">
        <v>182</v>
      </c>
      <c r="C33" s="229" t="s">
        <v>297</v>
      </c>
      <c r="D33" s="353"/>
      <c r="E33" s="354"/>
      <c r="F33" s="354"/>
      <c r="G33" s="357" t="s">
        <v>90</v>
      </c>
      <c r="H33" s="6">
        <f>COUNTIF(I33:AL33,"x")</f>
        <v>4</v>
      </c>
      <c r="I33" s="261">
        <f>INDEX(Problématiques_compétences!$D$3:$BA$118,MATCH(Progression_Cycle4!I$4,Problématiques_compétences!$D$3:$D$118,0),27)</f>
        <v>0</v>
      </c>
      <c r="J33" s="261">
        <f>INDEX(Problématiques_compétences!$D$3:$BA$118,MATCH(Progression_Cycle4!J$4,Problématiques_compétences!$D$3:$D$118,0),27)</f>
        <v>0</v>
      </c>
      <c r="K33" s="261">
        <f>INDEX(Problématiques_compétences!$D$3:$BA$118,MATCH(Progression_Cycle4!K$4,Problématiques_compétences!$D$3:$D$118,0),27)</f>
        <v>0</v>
      </c>
      <c r="L33" s="261">
        <f>INDEX(Problématiques_compétences!$D$3:$BA$118,MATCH(Progression_Cycle4!L$4,Problématiques_compétences!$D$3:$D$118,0),27)</f>
        <v>0</v>
      </c>
      <c r="M33" s="261">
        <f>INDEX(Problématiques_compétences!$D$3:$BA$118,MATCH(Progression_Cycle4!M$4,Problématiques_compétences!$D$3:$D$118,0),27)</f>
        <v>0</v>
      </c>
      <c r="N33" s="261">
        <f>INDEX(Problématiques_compétences!$D$3:$BA$118,MATCH(Progression_Cycle4!N$4,Problématiques_compétences!$D$3:$D$118,0),27)</f>
        <v>0</v>
      </c>
      <c r="O33" s="261">
        <f>INDEX(Problématiques_compétences!$D$3:$BA$118,MATCH(Progression_Cycle4!O$4,Problématiques_compétences!$D$3:$D$118,0),27)</f>
        <v>0</v>
      </c>
      <c r="P33" s="261">
        <f>INDEX(Problématiques_compétences!$D$3:$BA$118,MATCH(Progression_Cycle4!P$4,Problématiques_compétences!$D$3:$D$118,0),27)</f>
        <v>0</v>
      </c>
      <c r="Q33" s="261">
        <f>INDEX(Problématiques_compétences!$D$3:$BA$118,MATCH(Progression_Cycle4!Q$4,Problématiques_compétences!$D$3:$D$118,0),27)</f>
        <v>0</v>
      </c>
      <c r="R33" s="261">
        <f>INDEX(Problématiques_compétences!$D$3:$BA$118,MATCH(Progression_Cycle4!R$4,Problématiques_compétences!$D$3:$D$118,0),27)</f>
        <v>0</v>
      </c>
      <c r="S33" s="261">
        <f>INDEX(Problématiques_compétences!$D$3:$BA$118,MATCH(Progression_Cycle4!S$4,Problématiques_compétences!$D$3:$D$118,0),27)</f>
        <v>0</v>
      </c>
      <c r="T33" s="261">
        <f>INDEX(Problématiques_compétences!$D$3:$BA$118,MATCH(Progression_Cycle4!T$4,Problématiques_compétences!$D$3:$D$118,0),27)</f>
        <v>0</v>
      </c>
      <c r="U33" s="261">
        <f>INDEX(Problématiques_compétences!$D$3:$BA$118,MATCH(Progression_Cycle4!U$4,Problématiques_compétences!$D$3:$D$118,0),27)</f>
        <v>0</v>
      </c>
      <c r="V33" s="261">
        <f>INDEX(Problématiques_compétences!$D$3:$BA$118,MATCH(Progression_Cycle4!V$4,Problématiques_compétences!$D$3:$D$118,0),27)</f>
        <v>0</v>
      </c>
      <c r="W33" s="261">
        <f>INDEX(Problématiques_compétences!$D$3:$BA$118,MATCH(Progression_Cycle4!W$4,Problématiques_compétences!$D$3:$D$118,0),27)</f>
        <v>0</v>
      </c>
      <c r="X33" s="261">
        <f>INDEX(Problématiques_compétences!$D$3:$BA$118,MATCH(Progression_Cycle4!X$4,Problématiques_compétences!$D$3:$D$118,0),27)</f>
        <v>0</v>
      </c>
      <c r="Y33" s="261">
        <f>INDEX(Problématiques_compétences!$D$3:$BA$118,MATCH(Progression_Cycle4!Y$4,Problématiques_compétences!$D$3:$D$118,0),27)</f>
        <v>0</v>
      </c>
      <c r="Z33" s="261">
        <f>INDEX(Problématiques_compétences!$D$3:$BA$118,MATCH(Progression_Cycle4!Z$4,Problématiques_compétences!$D$3:$D$118,0),27)</f>
        <v>0</v>
      </c>
      <c r="AA33" s="261" t="str">
        <f>INDEX(Problématiques_compétences!$D$3:$BA$118,MATCH(Progression_Cycle4!AA$4,Problématiques_compétences!$D$3:$D$118,0),27)</f>
        <v>x</v>
      </c>
      <c r="AB33" s="261">
        <f>INDEX(Problématiques_compétences!$D$3:$BA$118,MATCH(Progression_Cycle4!AB$4,Problématiques_compétences!$D$3:$D$118,0),27)</f>
        <v>0</v>
      </c>
      <c r="AC33" s="261">
        <f>INDEX(Problématiques_compétences!$D$3:$BA$118,MATCH(Progression_Cycle4!AC$4,Problématiques_compétences!$D$3:$D$118,0),27)</f>
        <v>0</v>
      </c>
      <c r="AD33" s="261">
        <f>INDEX(Problématiques_compétences!$D$3:$BA$118,MATCH(Progression_Cycle4!AD$4,Problématiques_compétences!$D$3:$D$118,0),27)</f>
        <v>0</v>
      </c>
      <c r="AE33" s="261" t="str">
        <f>INDEX(Problématiques_compétences!$D$3:$BA$118,MATCH(Progression_Cycle4!AE$4,Problématiques_compétences!$D$3:$D$118,0),27)</f>
        <v>x</v>
      </c>
      <c r="AF33" s="261" t="str">
        <f>INDEX(Problématiques_compétences!$D$3:$BA$118,MATCH(Progression_Cycle4!AF$4,Problématiques_compétences!$D$3:$D$118,0),27)</f>
        <v>x</v>
      </c>
      <c r="AG33" s="261">
        <f>INDEX(Problématiques_compétences!$D$3:$BA$118,MATCH(Progression_Cycle4!AG$4,Problématiques_compétences!$D$3:$D$118,0),27)</f>
        <v>0</v>
      </c>
      <c r="AH33" s="261">
        <f>INDEX(Problématiques_compétences!$D$3:$BA$118,MATCH(Progression_Cycle4!AH$4,Problématiques_compétences!$D$3:$D$118,0),27)</f>
        <v>0</v>
      </c>
      <c r="AI33" s="261">
        <f>INDEX(Problématiques_compétences!$D$3:$BA$118,MATCH(Progression_Cycle4!AI$4,Problématiques_compétences!$D$3:$D$118,0),27)</f>
        <v>0</v>
      </c>
      <c r="AJ33" s="261">
        <f>INDEX(Problématiques_compétences!$D$3:$BA$118,MATCH(Progression_Cycle4!AJ$4,Problématiques_compétences!$D$3:$D$118,0),27)</f>
        <v>0</v>
      </c>
      <c r="AK33" s="261" t="str">
        <f>INDEX(Problématiques_compétences!$D$3:$BA$118,MATCH(Progression_Cycle4!AK$4,Problématiques_compétences!$D$3:$D$118,0),27)</f>
        <v>X</v>
      </c>
      <c r="AL33" s="261">
        <f>INDEX(Problématiques_compétences!$D$3:$BA$118,MATCH(Progression_Cycle4!AL$4,Problématiques_compétences!$D$3:$D$118,0),27)</f>
        <v>0</v>
      </c>
    </row>
    <row r="34" spans="1:38" ht="30" x14ac:dyDescent="0.25">
      <c r="A34" s="158" t="s">
        <v>180</v>
      </c>
      <c r="B34" s="222">
        <v>6</v>
      </c>
      <c r="C34" s="223" t="s">
        <v>51</v>
      </c>
      <c r="D34" s="655"/>
      <c r="E34" s="656"/>
      <c r="F34" s="656"/>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c r="AH34" s="656"/>
      <c r="AI34" s="656"/>
      <c r="AJ34" s="656"/>
      <c r="AK34" s="656"/>
      <c r="AL34" s="657"/>
    </row>
    <row r="35" spans="1:38" ht="45" x14ac:dyDescent="0.25">
      <c r="A35" s="159" t="s">
        <v>172</v>
      </c>
      <c r="B35" s="224" t="s">
        <v>178</v>
      </c>
      <c r="C35" s="406" t="s">
        <v>177</v>
      </c>
      <c r="D35" s="353"/>
      <c r="E35" s="352" t="s">
        <v>163</v>
      </c>
      <c r="F35" s="354"/>
      <c r="G35" s="355"/>
      <c r="H35" s="6">
        <f>COUNTIF(I35:AL35,"x")</f>
        <v>3</v>
      </c>
      <c r="I35" s="261">
        <f>INDEX(Problématiques_compétences!$D$3:$BA$118,MATCH(Progression_Cycle4!I$4,Problématiques_compétences!$D$3:$D$118,0),30)</f>
        <v>0</v>
      </c>
      <c r="J35" s="261">
        <f>INDEX(Problématiques_compétences!$D$3:$BA$118,MATCH(Progression_Cycle4!J$4,Problématiques_compétences!$D$3:$D$118,0),30)</f>
        <v>0</v>
      </c>
      <c r="K35" s="261">
        <f>INDEX(Problématiques_compétences!$D$3:$BA$118,MATCH(Progression_Cycle4!K$4,Problématiques_compétences!$D$3:$D$118,0),30)</f>
        <v>0</v>
      </c>
      <c r="L35" s="261">
        <f>INDEX(Problématiques_compétences!$D$3:$BA$118,MATCH(Progression_Cycle4!L$4,Problématiques_compétences!$D$3:$D$118,0),30)</f>
        <v>0</v>
      </c>
      <c r="M35" s="261">
        <f>INDEX(Problématiques_compétences!$D$3:$BA$118,MATCH(Progression_Cycle4!M$4,Problématiques_compétences!$D$3:$D$118,0),30)</f>
        <v>0</v>
      </c>
      <c r="N35" s="261">
        <f>INDEX(Problématiques_compétences!$D$3:$BA$118,MATCH(Progression_Cycle4!N$4,Problématiques_compétences!$D$3:$D$118,0),30)</f>
        <v>0</v>
      </c>
      <c r="O35" s="261">
        <f>INDEX(Problématiques_compétences!$D$3:$BA$118,MATCH(Progression_Cycle4!O$4,Problématiques_compétences!$D$3:$D$118,0),30)</f>
        <v>0</v>
      </c>
      <c r="P35" s="261">
        <f>INDEX(Problématiques_compétences!$D$3:$BA$118,MATCH(Progression_Cycle4!P$4,Problématiques_compétences!$D$3:$D$118,0),30)</f>
        <v>0</v>
      </c>
      <c r="Q35" s="261">
        <f>INDEX(Problématiques_compétences!$D$3:$BA$118,MATCH(Progression_Cycle4!Q$4,Problématiques_compétences!$D$3:$D$118,0),30)</f>
        <v>0</v>
      </c>
      <c r="R35" s="261">
        <f>INDEX(Problématiques_compétences!$D$3:$BA$118,MATCH(Progression_Cycle4!R$4,Problématiques_compétences!$D$3:$D$118,0),30)</f>
        <v>0</v>
      </c>
      <c r="S35" s="261">
        <f>INDEX(Problématiques_compétences!$D$3:$BA$118,MATCH(Progression_Cycle4!S$4,Problématiques_compétences!$D$3:$D$118,0),30)</f>
        <v>0</v>
      </c>
      <c r="T35" s="261">
        <f>INDEX(Problématiques_compétences!$D$3:$BA$118,MATCH(Progression_Cycle4!T$4,Problématiques_compétences!$D$3:$D$118,0),30)</f>
        <v>0</v>
      </c>
      <c r="U35" s="261">
        <f>INDEX(Problématiques_compétences!$D$3:$BA$118,MATCH(Progression_Cycle4!U$4,Problématiques_compétences!$D$3:$D$118,0),30)</f>
        <v>0</v>
      </c>
      <c r="V35" s="261">
        <f>INDEX(Problématiques_compétences!$D$3:$BA$118,MATCH(Progression_Cycle4!V$4,Problématiques_compétences!$D$3:$D$118,0),30)</f>
        <v>0</v>
      </c>
      <c r="W35" s="261">
        <f>INDEX(Problématiques_compétences!$D$3:$BA$118,MATCH(Progression_Cycle4!W$4,Problématiques_compétences!$D$3:$D$118,0),30)</f>
        <v>0</v>
      </c>
      <c r="X35" s="261">
        <f>INDEX(Problématiques_compétences!$D$3:$BA$118,MATCH(Progression_Cycle4!X$4,Problématiques_compétences!$D$3:$D$118,0),30)</f>
        <v>0</v>
      </c>
      <c r="Y35" s="261">
        <f>INDEX(Problématiques_compétences!$D$3:$BA$118,MATCH(Progression_Cycle4!Y$4,Problématiques_compétences!$D$3:$D$118,0),30)</f>
        <v>0</v>
      </c>
      <c r="Z35" s="261">
        <f>INDEX(Problématiques_compétences!$D$3:$BA$118,MATCH(Progression_Cycle4!Z$4,Problématiques_compétences!$D$3:$D$118,0),30)</f>
        <v>0</v>
      </c>
      <c r="AA35" s="261">
        <f>INDEX(Problématiques_compétences!$D$3:$BA$118,MATCH(Progression_Cycle4!AA$4,Problématiques_compétences!$D$3:$D$118,0),30)</f>
        <v>0</v>
      </c>
      <c r="AB35" s="261" t="str">
        <f>INDEX(Problématiques_compétences!$D$3:$BA$118,MATCH(Progression_Cycle4!AB$4,Problématiques_compétences!$D$3:$D$118,0),30)</f>
        <v>x</v>
      </c>
      <c r="AC35" s="261">
        <f>INDEX(Problématiques_compétences!$D$3:$BA$118,MATCH(Progression_Cycle4!AC$4,Problématiques_compétences!$D$3:$D$118,0),30)</f>
        <v>0</v>
      </c>
      <c r="AD35" s="261" t="str">
        <f>INDEX(Problématiques_compétences!$D$3:$BA$118,MATCH(Progression_Cycle4!AD$4,Problématiques_compétences!$D$3:$D$118,0),30)</f>
        <v>x</v>
      </c>
      <c r="AE35" s="261">
        <f>INDEX(Problématiques_compétences!$D$3:$BA$118,MATCH(Progression_Cycle4!AE$4,Problématiques_compétences!$D$3:$D$118,0),30)</f>
        <v>0</v>
      </c>
      <c r="AF35" s="261">
        <f>INDEX(Problématiques_compétences!$D$3:$BA$118,MATCH(Progression_Cycle4!AF$4,Problématiques_compétences!$D$3:$D$118,0),30)</f>
        <v>0</v>
      </c>
      <c r="AG35" s="261">
        <f>INDEX(Problématiques_compétences!$D$3:$BA$118,MATCH(Progression_Cycle4!AG$4,Problématiques_compétences!$D$3:$D$118,0),30)</f>
        <v>0</v>
      </c>
      <c r="AH35" s="261">
        <f>INDEX(Problématiques_compétences!$D$3:$BA$118,MATCH(Progression_Cycle4!AH$4,Problématiques_compétences!$D$3:$D$118,0),30)</f>
        <v>0</v>
      </c>
      <c r="AI35" s="261">
        <f>INDEX(Problématiques_compétences!$D$3:$BA$118,MATCH(Progression_Cycle4!AI$4,Problématiques_compétences!$D$3:$D$118,0),30)</f>
        <v>0</v>
      </c>
      <c r="AJ35" s="261">
        <f>INDEX(Problématiques_compétences!$D$3:$BA$118,MATCH(Progression_Cycle4!AJ$4,Problématiques_compétences!$D$3:$D$118,0),30)</f>
        <v>0</v>
      </c>
      <c r="AK35" s="261" t="str">
        <f>INDEX(Problématiques_compétences!$D$3:$BA$118,MATCH(Progression_Cycle4!AK$4,Problématiques_compétences!$D$3:$D$118,0),30)</f>
        <v>x</v>
      </c>
      <c r="AL35" s="261">
        <f>INDEX(Problématiques_compétences!$D$3:$BA$118,MATCH(Progression_Cycle4!AL$4,Problématiques_compétences!$D$3:$D$118,0),30)</f>
        <v>0</v>
      </c>
    </row>
    <row r="36" spans="1:38" x14ac:dyDescent="0.25">
      <c r="A36" s="237"/>
      <c r="B36" s="224" t="s">
        <v>176</v>
      </c>
      <c r="C36" s="230" t="s">
        <v>298</v>
      </c>
      <c r="D36" s="353"/>
      <c r="E36" s="352" t="s">
        <v>174</v>
      </c>
      <c r="F36" s="354"/>
      <c r="G36" s="355"/>
      <c r="H36" s="6">
        <f>COUNTIF(I36:AL36,"x")</f>
        <v>3</v>
      </c>
      <c r="I36" s="261">
        <f>INDEX(Problématiques_compétences!$D$3:$BA$118,MATCH(Progression_Cycle4!I$4,Problématiques_compétences!$D$3:$D$118,0),31)</f>
        <v>0</v>
      </c>
      <c r="J36" s="261">
        <f>INDEX(Problématiques_compétences!$D$3:$BA$118,MATCH(Progression_Cycle4!J$4,Problématiques_compétences!$D$3:$D$118,0),31)</f>
        <v>0</v>
      </c>
      <c r="K36" s="261">
        <f>INDEX(Problématiques_compétences!$D$3:$BA$118,MATCH(Progression_Cycle4!K$4,Problématiques_compétences!$D$3:$D$118,0),31)</f>
        <v>0</v>
      </c>
      <c r="L36" s="261">
        <f>INDEX(Problématiques_compétences!$D$3:$BA$118,MATCH(Progression_Cycle4!L$4,Problématiques_compétences!$D$3:$D$118,0),31)</f>
        <v>0</v>
      </c>
      <c r="M36" s="261">
        <f>INDEX(Problématiques_compétences!$D$3:$BA$118,MATCH(Progression_Cycle4!M$4,Problématiques_compétences!$D$3:$D$118,0),31)</f>
        <v>0</v>
      </c>
      <c r="N36" s="261">
        <f>INDEX(Problématiques_compétences!$D$3:$BA$118,MATCH(Progression_Cycle4!N$4,Problématiques_compétences!$D$3:$D$118,0),31)</f>
        <v>0</v>
      </c>
      <c r="O36" s="261" t="str">
        <f>INDEX(Problématiques_compétences!$D$3:$BA$118,MATCH(Progression_Cycle4!O$4,Problématiques_compétences!$D$3:$D$118,0),31)</f>
        <v>x</v>
      </c>
      <c r="P36" s="261">
        <f>INDEX(Problématiques_compétences!$D$3:$BA$118,MATCH(Progression_Cycle4!P$4,Problématiques_compétences!$D$3:$D$118,0),31)</f>
        <v>0</v>
      </c>
      <c r="Q36" s="261">
        <f>INDEX(Problématiques_compétences!$D$3:$BA$118,MATCH(Progression_Cycle4!Q$4,Problématiques_compétences!$D$3:$D$118,0),31)</f>
        <v>0</v>
      </c>
      <c r="R36" s="261">
        <f>INDEX(Problématiques_compétences!$D$3:$BA$118,MATCH(Progression_Cycle4!R$4,Problématiques_compétences!$D$3:$D$118,0),31)</f>
        <v>0</v>
      </c>
      <c r="S36" s="261">
        <f>INDEX(Problématiques_compétences!$D$3:$BA$118,MATCH(Progression_Cycle4!S$4,Problématiques_compétences!$D$3:$D$118,0),31)</f>
        <v>0</v>
      </c>
      <c r="T36" s="261">
        <f>INDEX(Problématiques_compétences!$D$3:$BA$118,MATCH(Progression_Cycle4!T$4,Problématiques_compétences!$D$3:$D$118,0),31)</f>
        <v>0</v>
      </c>
      <c r="U36" s="261">
        <f>INDEX(Problématiques_compétences!$D$3:$BA$118,MATCH(Progression_Cycle4!U$4,Problématiques_compétences!$D$3:$D$118,0),31)</f>
        <v>0</v>
      </c>
      <c r="V36" s="261" t="str">
        <f>INDEX(Problématiques_compétences!$D$3:$BA$118,MATCH(Progression_Cycle4!V$4,Problématiques_compétences!$D$3:$D$118,0),31)</f>
        <v>x</v>
      </c>
      <c r="W36" s="261">
        <f>INDEX(Problématiques_compétences!$D$3:$BA$118,MATCH(Progression_Cycle4!W$4,Problématiques_compétences!$D$3:$D$118,0),31)</f>
        <v>0</v>
      </c>
      <c r="X36" s="261">
        <f>INDEX(Problématiques_compétences!$D$3:$BA$118,MATCH(Progression_Cycle4!X$4,Problématiques_compétences!$D$3:$D$118,0),31)</f>
        <v>0</v>
      </c>
      <c r="Y36" s="261">
        <f>INDEX(Problématiques_compétences!$D$3:$BA$118,MATCH(Progression_Cycle4!Y$4,Problématiques_compétences!$D$3:$D$118,0),31)</f>
        <v>0</v>
      </c>
      <c r="Z36" s="261">
        <f>INDEX(Problématiques_compétences!$D$3:$BA$118,MATCH(Progression_Cycle4!Z$4,Problématiques_compétences!$D$3:$D$118,0),31)</f>
        <v>0</v>
      </c>
      <c r="AA36" s="261" t="str">
        <f>INDEX(Problématiques_compétences!$D$3:$BA$118,MATCH(Progression_Cycle4!AA$4,Problématiques_compétences!$D$3:$D$118,0),31)</f>
        <v>x</v>
      </c>
      <c r="AB36" s="261">
        <f>INDEX(Problématiques_compétences!$D$3:$BA$118,MATCH(Progression_Cycle4!AB$4,Problématiques_compétences!$D$3:$D$118,0),31)</f>
        <v>0</v>
      </c>
      <c r="AC36" s="261">
        <f>INDEX(Problématiques_compétences!$D$3:$BA$118,MATCH(Progression_Cycle4!AC$4,Problématiques_compétences!$D$3:$D$118,0),31)</f>
        <v>0</v>
      </c>
      <c r="AD36" s="261">
        <f>INDEX(Problématiques_compétences!$D$3:$BA$118,MATCH(Progression_Cycle4!AD$4,Problématiques_compétences!$D$3:$D$118,0),31)</f>
        <v>0</v>
      </c>
      <c r="AE36" s="261">
        <f>INDEX(Problématiques_compétences!$D$3:$BA$118,MATCH(Progression_Cycle4!AE$4,Problématiques_compétences!$D$3:$D$118,0),31)</f>
        <v>0</v>
      </c>
      <c r="AF36" s="261">
        <f>INDEX(Problématiques_compétences!$D$3:$BA$118,MATCH(Progression_Cycle4!AF$4,Problématiques_compétences!$D$3:$D$118,0),31)</f>
        <v>0</v>
      </c>
      <c r="AG36" s="261">
        <f>INDEX(Problématiques_compétences!$D$3:$BA$118,MATCH(Progression_Cycle4!AG$4,Problématiques_compétences!$D$3:$D$118,0),31)</f>
        <v>0</v>
      </c>
      <c r="AH36" s="261">
        <f>INDEX(Problématiques_compétences!$D$3:$BA$118,MATCH(Progression_Cycle4!AH$4,Problématiques_compétences!$D$3:$D$118,0),31)</f>
        <v>0</v>
      </c>
      <c r="AI36" s="261">
        <f>INDEX(Problématiques_compétences!$D$3:$BA$118,MATCH(Progression_Cycle4!AI$4,Problématiques_compétences!$D$3:$D$118,0),31)</f>
        <v>0</v>
      </c>
      <c r="AJ36" s="261">
        <f>INDEX(Problématiques_compétences!$D$3:$BA$118,MATCH(Progression_Cycle4!AJ$4,Problématiques_compétences!$D$3:$D$118,0),31)</f>
        <v>0</v>
      </c>
      <c r="AK36" s="261">
        <f>INDEX(Problématiques_compétences!$D$3:$BA$118,MATCH(Progression_Cycle4!AK$4,Problématiques_compétences!$D$3:$D$118,0),31)</f>
        <v>0</v>
      </c>
      <c r="AL36" s="261">
        <f>INDEX(Problématiques_compétences!$D$3:$BA$118,MATCH(Progression_Cycle4!AL$4,Problématiques_compétences!$D$3:$D$118,0),31)</f>
        <v>0</v>
      </c>
    </row>
    <row r="37" spans="1:38" ht="15.75" thickBot="1" x14ac:dyDescent="0.3">
      <c r="A37" s="238"/>
      <c r="B37" s="228" t="s">
        <v>175</v>
      </c>
      <c r="C37" s="407" t="s">
        <v>463</v>
      </c>
      <c r="D37" s="353"/>
      <c r="E37" s="352" t="s">
        <v>169</v>
      </c>
      <c r="F37" s="354"/>
      <c r="G37" s="355"/>
      <c r="H37" s="6">
        <f>COUNTIF(I37:AL37,"x")</f>
        <v>2</v>
      </c>
      <c r="I37" s="261">
        <f>INDEX(Problématiques_compétences!$D$3:$BA$118,MATCH(Progression_Cycle4!I$4,Problématiques_compétences!$D$3:$D$118,0),32)</f>
        <v>0</v>
      </c>
      <c r="J37" s="261">
        <f>INDEX(Problématiques_compétences!$D$3:$BA$118,MATCH(Progression_Cycle4!J$4,Problématiques_compétences!$D$3:$D$118,0),32)</f>
        <v>0</v>
      </c>
      <c r="K37" s="261">
        <f>INDEX(Problématiques_compétences!$D$3:$BA$118,MATCH(Progression_Cycle4!K$4,Problématiques_compétences!$D$3:$D$118,0),32)</f>
        <v>0</v>
      </c>
      <c r="L37" s="261" t="str">
        <f>INDEX(Problématiques_compétences!$D$3:$BA$118,MATCH(Progression_Cycle4!L$4,Problématiques_compétences!$D$3:$D$118,0),32)</f>
        <v>x</v>
      </c>
      <c r="M37" s="261">
        <f>INDEX(Problématiques_compétences!$D$3:$BA$118,MATCH(Progression_Cycle4!M$4,Problématiques_compétences!$D$3:$D$118,0),32)</f>
        <v>0</v>
      </c>
      <c r="N37" s="261">
        <f>INDEX(Problématiques_compétences!$D$3:$BA$118,MATCH(Progression_Cycle4!N$4,Problématiques_compétences!$D$3:$D$118,0),32)</f>
        <v>0</v>
      </c>
      <c r="O37" s="261">
        <f>INDEX(Problématiques_compétences!$D$3:$BA$118,MATCH(Progression_Cycle4!O$4,Problématiques_compétences!$D$3:$D$118,0),32)</f>
        <v>0</v>
      </c>
      <c r="P37" s="261">
        <f>INDEX(Problématiques_compétences!$D$3:$BA$118,MATCH(Progression_Cycle4!P$4,Problématiques_compétences!$D$3:$D$118,0),32)</f>
        <v>0</v>
      </c>
      <c r="Q37" s="261">
        <f>INDEX(Problématiques_compétences!$D$3:$BA$118,MATCH(Progression_Cycle4!Q$4,Problématiques_compétences!$D$3:$D$118,0),32)</f>
        <v>0</v>
      </c>
      <c r="R37" s="261">
        <f>INDEX(Problématiques_compétences!$D$3:$BA$118,MATCH(Progression_Cycle4!R$4,Problématiques_compétences!$D$3:$D$118,0),32)</f>
        <v>0</v>
      </c>
      <c r="S37" s="261">
        <f>INDEX(Problématiques_compétences!$D$3:$BA$118,MATCH(Progression_Cycle4!S$4,Problématiques_compétences!$D$3:$D$118,0),32)</f>
        <v>0</v>
      </c>
      <c r="T37" s="261">
        <f>INDEX(Problématiques_compétences!$D$3:$BA$118,MATCH(Progression_Cycle4!T$4,Problématiques_compétences!$D$3:$D$118,0),32)</f>
        <v>0</v>
      </c>
      <c r="U37" s="261">
        <f>INDEX(Problématiques_compétences!$D$3:$BA$118,MATCH(Progression_Cycle4!U$4,Problématiques_compétences!$D$3:$D$118,0),32)</f>
        <v>0</v>
      </c>
      <c r="V37" s="261">
        <f>INDEX(Problématiques_compétences!$D$3:$BA$118,MATCH(Progression_Cycle4!V$4,Problématiques_compétences!$D$3:$D$118,0),32)</f>
        <v>0</v>
      </c>
      <c r="W37" s="261">
        <f>INDEX(Problématiques_compétences!$D$3:$BA$118,MATCH(Progression_Cycle4!W$4,Problématiques_compétences!$D$3:$D$118,0),32)</f>
        <v>0</v>
      </c>
      <c r="X37" s="261">
        <f>INDEX(Problématiques_compétences!$D$3:$BA$118,MATCH(Progression_Cycle4!X$4,Problématiques_compétences!$D$3:$D$118,0),32)</f>
        <v>0</v>
      </c>
      <c r="Y37" s="261" t="str">
        <f>INDEX(Problématiques_compétences!$D$3:$BA$118,MATCH(Progression_Cycle4!Y$4,Problématiques_compétences!$D$3:$D$118,0),32)</f>
        <v>x</v>
      </c>
      <c r="Z37" s="261">
        <f>INDEX(Problématiques_compétences!$D$3:$BA$118,MATCH(Progression_Cycle4!Z$4,Problématiques_compétences!$D$3:$D$118,0),32)</f>
        <v>0</v>
      </c>
      <c r="AA37" s="261">
        <f>INDEX(Problématiques_compétences!$D$3:$BA$118,MATCH(Progression_Cycle4!AA$4,Problématiques_compétences!$D$3:$D$118,0),32)</f>
        <v>0</v>
      </c>
      <c r="AB37" s="261">
        <f>INDEX(Problématiques_compétences!$D$3:$BA$118,MATCH(Progression_Cycle4!AB$4,Problématiques_compétences!$D$3:$D$118,0),32)</f>
        <v>0</v>
      </c>
      <c r="AC37" s="261">
        <f>INDEX(Problématiques_compétences!$D$3:$BA$118,MATCH(Progression_Cycle4!AC$4,Problématiques_compétences!$D$3:$D$118,0),32)</f>
        <v>0</v>
      </c>
      <c r="AD37" s="261">
        <f>INDEX(Problématiques_compétences!$D$3:$BA$118,MATCH(Progression_Cycle4!AD$4,Problématiques_compétences!$D$3:$D$118,0),32)</f>
        <v>0</v>
      </c>
      <c r="AE37" s="261">
        <f>INDEX(Problématiques_compétences!$D$3:$BA$118,MATCH(Progression_Cycle4!AE$4,Problématiques_compétences!$D$3:$D$118,0),32)</f>
        <v>0</v>
      </c>
      <c r="AF37" s="261">
        <f>INDEX(Problématiques_compétences!$D$3:$BA$118,MATCH(Progression_Cycle4!AF$4,Problématiques_compétences!$D$3:$D$118,0),32)</f>
        <v>0</v>
      </c>
      <c r="AG37" s="261">
        <f>INDEX(Problématiques_compétences!$D$3:$BA$118,MATCH(Progression_Cycle4!AG$4,Problématiques_compétences!$D$3:$D$118,0),32)</f>
        <v>0</v>
      </c>
      <c r="AH37" s="261">
        <f>INDEX(Problématiques_compétences!$D$3:$BA$118,MATCH(Progression_Cycle4!AH$4,Problématiques_compétences!$D$3:$D$118,0),32)</f>
        <v>0</v>
      </c>
      <c r="AI37" s="261">
        <f>INDEX(Problématiques_compétences!$D$3:$BA$118,MATCH(Progression_Cycle4!AI$4,Problématiques_compétences!$D$3:$D$118,0),32)</f>
        <v>0</v>
      </c>
      <c r="AJ37" s="261">
        <f>INDEX(Problématiques_compétences!$D$3:$BA$118,MATCH(Progression_Cycle4!AJ$4,Problématiques_compétences!$D$3:$D$118,0),32)</f>
        <v>0</v>
      </c>
      <c r="AK37" s="261">
        <f>INDEX(Problématiques_compétences!$D$3:$BA$118,MATCH(Progression_Cycle4!AK$4,Problématiques_compétences!$D$3:$D$118,0),32)</f>
        <v>0</v>
      </c>
      <c r="AL37" s="261">
        <f>INDEX(Problématiques_compétences!$D$3:$BA$118,MATCH(Progression_Cycle4!AL$4,Problématiques_compétences!$D$3:$D$118,0),32)</f>
        <v>0</v>
      </c>
    </row>
    <row r="38" spans="1:38" x14ac:dyDescent="0.25">
      <c r="A38" s="512" t="s">
        <v>172</v>
      </c>
      <c r="B38" s="222">
        <v>7</v>
      </c>
      <c r="C38" s="223" t="s">
        <v>52</v>
      </c>
      <c r="D38" s="655"/>
      <c r="E38" s="656"/>
      <c r="F38" s="656"/>
      <c r="G38" s="656"/>
      <c r="H38" s="656"/>
      <c r="I38" s="656"/>
      <c r="J38" s="656"/>
      <c r="K38" s="656"/>
      <c r="L38" s="656"/>
      <c r="M38" s="656"/>
      <c r="N38" s="656"/>
      <c r="O38" s="656"/>
      <c r="P38" s="656"/>
      <c r="Q38" s="656"/>
      <c r="R38" s="656"/>
      <c r="S38" s="656"/>
      <c r="T38" s="656"/>
      <c r="U38" s="656"/>
      <c r="V38" s="656"/>
      <c r="W38" s="656"/>
      <c r="X38" s="656"/>
      <c r="Y38" s="656"/>
      <c r="Z38" s="656"/>
      <c r="AA38" s="656"/>
      <c r="AB38" s="656"/>
      <c r="AC38" s="656"/>
      <c r="AD38" s="656"/>
      <c r="AE38" s="656"/>
      <c r="AF38" s="656"/>
      <c r="AG38" s="656"/>
      <c r="AH38" s="656"/>
      <c r="AI38" s="656"/>
      <c r="AJ38" s="656"/>
      <c r="AK38" s="656"/>
      <c r="AL38" s="657"/>
    </row>
    <row r="39" spans="1:38" x14ac:dyDescent="0.25">
      <c r="A39" s="513"/>
      <c r="B39" s="224" t="s">
        <v>170</v>
      </c>
      <c r="C39" s="225" t="s">
        <v>54</v>
      </c>
      <c r="D39" s="353"/>
      <c r="E39" s="352" t="s">
        <v>169</v>
      </c>
      <c r="F39" s="354"/>
      <c r="G39" s="355"/>
      <c r="H39" s="6">
        <f>COUNTIF(I39:AL39,"x")</f>
        <v>2</v>
      </c>
      <c r="I39" s="261">
        <f>INDEX(Problématiques_compétences!$D$3:$BA$118,MATCH(Progression_Cycle4!I$4,Problématiques_compétences!$D$3:$D$118,0),33)</f>
        <v>0</v>
      </c>
      <c r="J39" s="261">
        <f>INDEX(Problématiques_compétences!$D$3:$BA$118,MATCH(Progression_Cycle4!J$4,Problématiques_compétences!$D$3:$D$118,0),33)</f>
        <v>0</v>
      </c>
      <c r="K39" s="261">
        <f>INDEX(Problématiques_compétences!$D$3:$BA$118,MATCH(Progression_Cycle4!K$4,Problématiques_compétences!$D$3:$D$118,0),33)</f>
        <v>0</v>
      </c>
      <c r="L39" s="261">
        <f>INDEX(Problématiques_compétences!$D$3:$BA$118,MATCH(Progression_Cycle4!L$4,Problématiques_compétences!$D$3:$D$118,0),33)</f>
        <v>0</v>
      </c>
      <c r="M39" s="261">
        <f>INDEX(Problématiques_compétences!$D$3:$BA$118,MATCH(Progression_Cycle4!M$4,Problématiques_compétences!$D$3:$D$118,0),33)</f>
        <v>0</v>
      </c>
      <c r="N39" s="261">
        <f>INDEX(Problématiques_compétences!$D$3:$BA$118,MATCH(Progression_Cycle4!N$4,Problématiques_compétences!$D$3:$D$118,0),33)</f>
        <v>0</v>
      </c>
      <c r="O39" s="261">
        <f>INDEX(Problématiques_compétences!$D$3:$BA$118,MATCH(Progression_Cycle4!O$4,Problématiques_compétences!$D$3:$D$118,0),33)</f>
        <v>0</v>
      </c>
      <c r="P39" s="261">
        <f>INDEX(Problématiques_compétences!$D$3:$BA$118,MATCH(Progression_Cycle4!P$4,Problématiques_compétences!$D$3:$D$118,0),33)</f>
        <v>0</v>
      </c>
      <c r="Q39" s="261">
        <f>INDEX(Problématiques_compétences!$D$3:$BA$118,MATCH(Progression_Cycle4!Q$4,Problématiques_compétences!$D$3:$D$118,0),33)</f>
        <v>0</v>
      </c>
      <c r="R39" s="261">
        <f>INDEX(Problématiques_compétences!$D$3:$BA$118,MATCH(Progression_Cycle4!R$4,Problématiques_compétences!$D$3:$D$118,0),33)</f>
        <v>0</v>
      </c>
      <c r="S39" s="261">
        <f>INDEX(Problématiques_compétences!$D$3:$BA$118,MATCH(Progression_Cycle4!S$4,Problématiques_compétences!$D$3:$D$118,0),33)</f>
        <v>0</v>
      </c>
      <c r="T39" s="261">
        <f>INDEX(Problématiques_compétences!$D$3:$BA$118,MATCH(Progression_Cycle4!T$4,Problématiques_compétences!$D$3:$D$118,0),33)</f>
        <v>0</v>
      </c>
      <c r="U39" s="261">
        <f>INDEX(Problématiques_compétences!$D$3:$BA$118,MATCH(Progression_Cycle4!U$4,Problématiques_compétences!$D$3:$D$118,0),33)</f>
        <v>0</v>
      </c>
      <c r="V39" s="261">
        <f>INDEX(Problématiques_compétences!$D$3:$BA$118,MATCH(Progression_Cycle4!V$4,Problématiques_compétences!$D$3:$D$118,0),33)</f>
        <v>0</v>
      </c>
      <c r="W39" s="261">
        <f>INDEX(Problématiques_compétences!$D$3:$BA$118,MATCH(Progression_Cycle4!W$4,Problématiques_compétences!$D$3:$D$118,0),33)</f>
        <v>0</v>
      </c>
      <c r="X39" s="261">
        <f>INDEX(Problématiques_compétences!$D$3:$BA$118,MATCH(Progression_Cycle4!X$4,Problématiques_compétences!$D$3:$D$118,0),33)</f>
        <v>0</v>
      </c>
      <c r="Y39" s="261">
        <f>INDEX(Problématiques_compétences!$D$3:$BA$118,MATCH(Progression_Cycle4!Y$4,Problématiques_compétences!$D$3:$D$118,0),33)</f>
        <v>0</v>
      </c>
      <c r="Z39" s="261">
        <f>INDEX(Problématiques_compétences!$D$3:$BA$118,MATCH(Progression_Cycle4!Z$4,Problématiques_compétences!$D$3:$D$118,0),33)</f>
        <v>0</v>
      </c>
      <c r="AA39" s="261">
        <f>INDEX(Problématiques_compétences!$D$3:$BA$118,MATCH(Progression_Cycle4!AA$4,Problématiques_compétences!$D$3:$D$118,0),33)</f>
        <v>0</v>
      </c>
      <c r="AB39" s="261">
        <f>INDEX(Problématiques_compétences!$D$3:$BA$118,MATCH(Progression_Cycle4!AB$4,Problématiques_compétences!$D$3:$D$118,0),33)</f>
        <v>0</v>
      </c>
      <c r="AC39" s="261">
        <f>INDEX(Problématiques_compétences!$D$3:$BA$118,MATCH(Progression_Cycle4!AC$4,Problématiques_compétences!$D$3:$D$118,0),33)</f>
        <v>0</v>
      </c>
      <c r="AD39" s="261" t="str">
        <f>INDEX(Problématiques_compétences!$D$3:$BA$118,MATCH(Progression_Cycle4!AD$4,Problématiques_compétences!$D$3:$D$118,0),33)</f>
        <v>x</v>
      </c>
      <c r="AE39" s="261">
        <f>INDEX(Problématiques_compétences!$D$3:$BA$118,MATCH(Progression_Cycle4!AE$4,Problématiques_compétences!$D$3:$D$118,0),33)</f>
        <v>0</v>
      </c>
      <c r="AF39" s="261">
        <f>INDEX(Problématiques_compétences!$D$3:$BA$118,MATCH(Progression_Cycle4!AF$4,Problématiques_compétences!$D$3:$D$118,0),33)</f>
        <v>0</v>
      </c>
      <c r="AG39" s="261">
        <f>INDEX(Problématiques_compétences!$D$3:$BA$118,MATCH(Progression_Cycle4!AG$4,Problématiques_compétences!$D$3:$D$118,0),33)</f>
        <v>0</v>
      </c>
      <c r="AH39" s="261">
        <f>INDEX(Problématiques_compétences!$D$3:$BA$118,MATCH(Progression_Cycle4!AH$4,Problématiques_compétences!$D$3:$D$118,0),33)</f>
        <v>0</v>
      </c>
      <c r="AI39" s="261">
        <f>INDEX(Problématiques_compétences!$D$3:$BA$118,MATCH(Progression_Cycle4!AI$4,Problématiques_compétences!$D$3:$D$118,0),33)</f>
        <v>0</v>
      </c>
      <c r="AJ39" s="261">
        <f>INDEX(Problématiques_compétences!$D$3:$BA$118,MATCH(Progression_Cycle4!AJ$4,Problématiques_compétences!$D$3:$D$118,0),33)</f>
        <v>0</v>
      </c>
      <c r="AK39" s="261" t="str">
        <f>INDEX(Problématiques_compétences!$D$3:$BA$118,MATCH(Progression_Cycle4!AK$4,Problématiques_compétences!$D$3:$D$118,0),33)</f>
        <v>x</v>
      </c>
      <c r="AL39" s="261">
        <f>INDEX(Problématiques_compétences!$D$3:$BA$118,MATCH(Progression_Cycle4!AL$4,Problématiques_compétences!$D$3:$D$118,0),33)</f>
        <v>0</v>
      </c>
    </row>
    <row r="40" spans="1:38" ht="30.75" thickBot="1" x14ac:dyDescent="0.3">
      <c r="A40" s="514"/>
      <c r="B40" s="228" t="s">
        <v>167</v>
      </c>
      <c r="C40" s="239" t="s">
        <v>53</v>
      </c>
      <c r="D40" s="358"/>
      <c r="E40" s="359" t="s">
        <v>164</v>
      </c>
      <c r="F40" s="360"/>
      <c r="G40" s="361"/>
      <c r="H40" s="6">
        <f>COUNTIF(I40:AL40,"x")</f>
        <v>3</v>
      </c>
      <c r="I40" s="261">
        <f>INDEX(Problématiques_compétences!$D$3:$BA$118,MATCH(Progression_Cycle4!I$4,Problématiques_compétences!$D$3:$D$118,0),34)</f>
        <v>0</v>
      </c>
      <c r="J40" s="261">
        <f>INDEX(Problématiques_compétences!$D$3:$BA$118,MATCH(Progression_Cycle4!J$4,Problématiques_compétences!$D$3:$D$118,0),34)</f>
        <v>0</v>
      </c>
      <c r="K40" s="261">
        <f>INDEX(Problématiques_compétences!$D$3:$BA$118,MATCH(Progression_Cycle4!K$4,Problématiques_compétences!$D$3:$D$118,0),34)</f>
        <v>0</v>
      </c>
      <c r="L40" s="261">
        <f>INDEX(Problématiques_compétences!$D$3:$BA$118,MATCH(Progression_Cycle4!L$4,Problématiques_compétences!$D$3:$D$118,0),34)</f>
        <v>0</v>
      </c>
      <c r="M40" s="261">
        <f>INDEX(Problématiques_compétences!$D$3:$BA$118,MATCH(Progression_Cycle4!M$4,Problématiques_compétences!$D$3:$D$118,0),34)</f>
        <v>0</v>
      </c>
      <c r="N40" s="261">
        <f>INDEX(Problématiques_compétences!$D$3:$BA$118,MATCH(Progression_Cycle4!N$4,Problématiques_compétences!$D$3:$D$118,0),34)</f>
        <v>0</v>
      </c>
      <c r="O40" s="261">
        <f>INDEX(Problématiques_compétences!$D$3:$BA$118,MATCH(Progression_Cycle4!O$4,Problématiques_compétences!$D$3:$D$118,0),34)</f>
        <v>0</v>
      </c>
      <c r="P40" s="261">
        <f>INDEX(Problématiques_compétences!$D$3:$BA$118,MATCH(Progression_Cycle4!P$4,Problématiques_compétences!$D$3:$D$118,0),34)</f>
        <v>0</v>
      </c>
      <c r="Q40" s="261">
        <f>INDEX(Problématiques_compétences!$D$3:$BA$118,MATCH(Progression_Cycle4!Q$4,Problématiques_compétences!$D$3:$D$118,0),34)</f>
        <v>0</v>
      </c>
      <c r="R40" s="261">
        <f>INDEX(Problématiques_compétences!$D$3:$BA$118,MATCH(Progression_Cycle4!R$4,Problématiques_compétences!$D$3:$D$118,0),34)</f>
        <v>0</v>
      </c>
      <c r="S40" s="261">
        <f>INDEX(Problématiques_compétences!$D$3:$BA$118,MATCH(Progression_Cycle4!S$4,Problématiques_compétences!$D$3:$D$118,0),34)</f>
        <v>0</v>
      </c>
      <c r="T40" s="261">
        <f>INDEX(Problématiques_compétences!$D$3:$BA$118,MATCH(Progression_Cycle4!T$4,Problématiques_compétences!$D$3:$D$118,0),34)</f>
        <v>0</v>
      </c>
      <c r="U40" s="261">
        <f>INDEX(Problématiques_compétences!$D$3:$BA$118,MATCH(Progression_Cycle4!U$4,Problématiques_compétences!$D$3:$D$118,0),34)</f>
        <v>0</v>
      </c>
      <c r="V40" s="261">
        <f>INDEX(Problématiques_compétences!$D$3:$BA$118,MATCH(Progression_Cycle4!V$4,Problématiques_compétences!$D$3:$D$118,0),34)</f>
        <v>0</v>
      </c>
      <c r="W40" s="261">
        <f>INDEX(Problématiques_compétences!$D$3:$BA$118,MATCH(Progression_Cycle4!W$4,Problématiques_compétences!$D$3:$D$118,0),34)</f>
        <v>0</v>
      </c>
      <c r="X40" s="261">
        <f>INDEX(Problématiques_compétences!$D$3:$BA$118,MATCH(Progression_Cycle4!X$4,Problématiques_compétences!$D$3:$D$118,0),34)</f>
        <v>0</v>
      </c>
      <c r="Y40" s="261">
        <f>INDEX(Problématiques_compétences!$D$3:$BA$118,MATCH(Progression_Cycle4!Y$4,Problématiques_compétences!$D$3:$D$118,0),34)</f>
        <v>0</v>
      </c>
      <c r="Z40" s="261">
        <f>INDEX(Problématiques_compétences!$D$3:$BA$118,MATCH(Progression_Cycle4!Z$4,Problématiques_compétences!$D$3:$D$118,0),34)</f>
        <v>0</v>
      </c>
      <c r="AA40" s="261">
        <f>INDEX(Problématiques_compétences!$D$3:$BA$118,MATCH(Progression_Cycle4!AA$4,Problématiques_compétences!$D$3:$D$118,0),34)</f>
        <v>0</v>
      </c>
      <c r="AB40" s="261">
        <f>INDEX(Problématiques_compétences!$D$3:$BA$118,MATCH(Progression_Cycle4!AB$4,Problématiques_compétences!$D$3:$D$118,0),34)</f>
        <v>0</v>
      </c>
      <c r="AC40" s="261">
        <f>INDEX(Problématiques_compétences!$D$3:$BA$118,MATCH(Progression_Cycle4!AC$4,Problématiques_compétences!$D$3:$D$118,0),34)</f>
        <v>0</v>
      </c>
      <c r="AD40" s="261" t="str">
        <f>INDEX(Problématiques_compétences!$D$3:$BA$118,MATCH(Progression_Cycle4!AD$4,Problématiques_compétences!$D$3:$D$118,0),34)</f>
        <v>x</v>
      </c>
      <c r="AE40" s="261">
        <f>INDEX(Problématiques_compétences!$D$3:$BA$118,MATCH(Progression_Cycle4!AE$4,Problématiques_compétences!$D$3:$D$118,0),34)</f>
        <v>0</v>
      </c>
      <c r="AF40" s="261">
        <f>INDEX(Problématiques_compétences!$D$3:$BA$118,MATCH(Progression_Cycle4!AF$4,Problématiques_compétences!$D$3:$D$118,0),34)</f>
        <v>0</v>
      </c>
      <c r="AG40" s="261">
        <f>INDEX(Problématiques_compétences!$D$3:$BA$118,MATCH(Progression_Cycle4!AG$4,Problématiques_compétences!$D$3:$D$118,0),34)</f>
        <v>0</v>
      </c>
      <c r="AH40" s="261">
        <f>INDEX(Problématiques_compétences!$D$3:$BA$118,MATCH(Progression_Cycle4!AH$4,Problématiques_compétences!$D$3:$D$118,0),34)</f>
        <v>0</v>
      </c>
      <c r="AI40" s="261" t="str">
        <f>INDEX(Problématiques_compétences!$D$3:$BA$118,MATCH(Progression_Cycle4!AI$4,Problématiques_compétences!$D$3:$D$118,0),34)</f>
        <v>x</v>
      </c>
      <c r="AJ40" s="261" t="str">
        <f>INDEX(Problématiques_compétences!$D$3:$BA$118,MATCH(Progression_Cycle4!AJ$4,Problématiques_compétences!$D$3:$D$118,0),34)</f>
        <v>x</v>
      </c>
      <c r="AK40" s="261">
        <f>INDEX(Problématiques_compétences!$D$3:$BA$118,MATCH(Progression_Cycle4!AK$4,Problématiques_compétences!$D$3:$D$118,0),34)</f>
        <v>0</v>
      </c>
      <c r="AL40" s="261">
        <f>INDEX(Problématiques_compétences!$D$3:$BA$118,MATCH(Progression_Cycle4!AL$4,Problématiques_compétences!$D$3:$D$118,0),34)</f>
        <v>0</v>
      </c>
    </row>
    <row r="41" spans="1:38" x14ac:dyDescent="0.25">
      <c r="A41" s="221"/>
      <c r="B41" s="221"/>
      <c r="C41" s="221"/>
      <c r="D41" s="658"/>
      <c r="E41" s="659"/>
      <c r="F41" s="659"/>
      <c r="G41" s="659"/>
      <c r="H41" s="656"/>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c r="AF41" s="656"/>
      <c r="AG41" s="656"/>
      <c r="AH41" s="656"/>
      <c r="AI41" s="656"/>
      <c r="AJ41" s="656"/>
      <c r="AK41" s="656"/>
      <c r="AL41" s="657"/>
    </row>
    <row r="42" spans="1:38" ht="30" x14ac:dyDescent="0.25">
      <c r="A42" s="221"/>
      <c r="B42" s="245" t="s">
        <v>344</v>
      </c>
      <c r="C42" s="188" t="s">
        <v>61</v>
      </c>
      <c r="D42" s="354"/>
      <c r="E42" s="354"/>
      <c r="F42" s="349" t="s">
        <v>140</v>
      </c>
      <c r="G42" s="354"/>
      <c r="H42" s="262">
        <f t="shared" ref="H42:H47" si="1">COUNTIF(I42:AL42,"x")</f>
        <v>3</v>
      </c>
      <c r="I42" s="261">
        <f>INDEX(Problématiques_compétences!$D$3:$BA$118,MATCH(Progression_Cycle4!I$4,Problématiques_compétences!$D$3:$D$118,0),7)</f>
        <v>0</v>
      </c>
      <c r="J42" s="261">
        <f>INDEX(Problématiques_compétences!$D$3:$BA$118,MATCH(Progression_Cycle4!J$4,Problématiques_compétences!$D$3:$D$118,0),7)</f>
        <v>0</v>
      </c>
      <c r="K42" s="261">
        <f>INDEX(Problématiques_compétences!$D$3:$BA$118,MATCH(Progression_Cycle4!K$4,Problématiques_compétences!$D$3:$D$118,0),7)</f>
        <v>0</v>
      </c>
      <c r="L42" s="261">
        <f>INDEX(Problématiques_compétences!$D$3:$BA$118,MATCH(Progression_Cycle4!L$4,Problématiques_compétences!$D$3:$D$118,0),7)</f>
        <v>0</v>
      </c>
      <c r="M42" s="261">
        <f>INDEX(Problématiques_compétences!$D$3:$BA$118,MATCH(Progression_Cycle4!M$4,Problématiques_compétences!$D$3:$D$118,0),7)</f>
        <v>0</v>
      </c>
      <c r="N42" s="261">
        <f>INDEX(Problématiques_compétences!$D$3:$BA$118,MATCH(Progression_Cycle4!N$4,Problématiques_compétences!$D$3:$D$118,0),7)</f>
        <v>0</v>
      </c>
      <c r="O42" s="261">
        <f>INDEX(Problématiques_compétences!$D$3:$BA$118,MATCH(Progression_Cycle4!O$4,Problématiques_compétences!$D$3:$D$118,0),7)</f>
        <v>0</v>
      </c>
      <c r="P42" s="261" t="str">
        <f>INDEX(Problématiques_compétences!$D$3:$BA$118,MATCH(Progression_Cycle4!P$4,Problématiques_compétences!$D$3:$D$118,0),7)</f>
        <v>x</v>
      </c>
      <c r="Q42" s="261">
        <f>INDEX(Problématiques_compétences!$D$3:$BA$118,MATCH(Progression_Cycle4!Q$4,Problématiques_compétences!$D$3:$D$118,0),7)</f>
        <v>0</v>
      </c>
      <c r="R42" s="261">
        <f>INDEX(Problématiques_compétences!$D$3:$BA$118,MATCH(Progression_Cycle4!R$4,Problématiques_compétences!$D$3:$D$118,0),7)</f>
        <v>0</v>
      </c>
      <c r="S42" s="261">
        <f>INDEX(Problématiques_compétences!$D$3:$BA$118,MATCH(Progression_Cycle4!S$4,Problématiques_compétences!$D$3:$D$118,0),7)</f>
        <v>0</v>
      </c>
      <c r="T42" s="261">
        <f>INDEX(Problématiques_compétences!$D$3:$BA$118,MATCH(Progression_Cycle4!T$4,Problématiques_compétences!$D$3:$D$118,0),7)</f>
        <v>0</v>
      </c>
      <c r="U42" s="261">
        <f>INDEX(Problématiques_compétences!$D$3:$BA$118,MATCH(Progression_Cycle4!U$4,Problématiques_compétences!$D$3:$D$118,0),7)</f>
        <v>0</v>
      </c>
      <c r="V42" s="261" t="str">
        <f>INDEX(Problématiques_compétences!$D$3:$BA$118,MATCH(Progression_Cycle4!V$4,Problématiques_compétences!$D$3:$D$118,0),7)</f>
        <v>x</v>
      </c>
      <c r="W42" s="261">
        <f>INDEX(Problématiques_compétences!$D$3:$BA$118,MATCH(Progression_Cycle4!W$4,Problématiques_compétences!$D$3:$D$118,0),7)</f>
        <v>0</v>
      </c>
      <c r="X42" s="261">
        <f>INDEX(Problématiques_compétences!$D$3:$BA$118,MATCH(Progression_Cycle4!X$4,Problématiques_compétences!$D$3:$D$118,0),7)</f>
        <v>0</v>
      </c>
      <c r="Y42" s="261">
        <f>INDEX(Problématiques_compétences!$D$3:$BA$118,MATCH(Progression_Cycle4!Y$4,Problématiques_compétences!$D$3:$D$118,0),7)</f>
        <v>0</v>
      </c>
      <c r="Z42" s="261" t="str">
        <f>INDEX(Problématiques_compétences!$D$3:$BA$118,MATCH(Progression_Cycle4!Z$4,Problématiques_compétences!$D$3:$D$118,0),7)</f>
        <v>x</v>
      </c>
      <c r="AA42" s="261">
        <f>INDEX(Problématiques_compétences!$D$3:$BA$118,MATCH(Progression_Cycle4!AA$4,Problématiques_compétences!$D$3:$D$118,0),7)</f>
        <v>0</v>
      </c>
      <c r="AB42" s="261">
        <f>INDEX(Problématiques_compétences!$D$3:$BA$118,MATCH(Progression_Cycle4!AB$4,Problématiques_compétences!$D$3:$D$118,0),7)</f>
        <v>0</v>
      </c>
      <c r="AC42" s="261">
        <f>INDEX(Problématiques_compétences!$D$3:$BA$118,MATCH(Progression_Cycle4!AC$4,Problématiques_compétences!$D$3:$D$118,0),7)</f>
        <v>0</v>
      </c>
      <c r="AD42" s="261">
        <f>INDEX(Problématiques_compétences!$D$3:$BA$118,MATCH(Progression_Cycle4!AD$4,Problématiques_compétences!$D$3:$D$118,0),7)</f>
        <v>0</v>
      </c>
      <c r="AE42" s="261">
        <f>INDEX(Problématiques_compétences!$D$3:$BA$118,MATCH(Progression_Cycle4!AE$4,Problématiques_compétences!$D$3:$D$118,0),7)</f>
        <v>0</v>
      </c>
      <c r="AF42" s="261">
        <f>INDEX(Problématiques_compétences!$D$3:$BA$118,MATCH(Progression_Cycle4!AF$4,Problématiques_compétences!$D$3:$D$118,0),7)</f>
        <v>0</v>
      </c>
      <c r="AG42" s="261">
        <f>INDEX(Problématiques_compétences!$D$3:$BA$118,MATCH(Progression_Cycle4!AG$4,Problématiques_compétences!$D$3:$D$118,0),7)</f>
        <v>0</v>
      </c>
      <c r="AH42" s="261">
        <f>INDEX(Problématiques_compétences!$D$3:$BA$118,MATCH(Progression_Cycle4!AH$4,Problématiques_compétences!$D$3:$D$118,0),7)</f>
        <v>0</v>
      </c>
      <c r="AI42" s="261">
        <f>INDEX(Problématiques_compétences!$D$3:$BA$118,MATCH(Progression_Cycle4!AI$4,Problématiques_compétences!$D$3:$D$118,0),7)</f>
        <v>0</v>
      </c>
      <c r="AJ42" s="261">
        <f>INDEX(Problématiques_compétences!$D$3:$BA$118,MATCH(Progression_Cycle4!AJ$4,Problématiques_compétences!$D$3:$D$118,0),7)</f>
        <v>0</v>
      </c>
      <c r="AK42" s="261">
        <f>INDEX(Problématiques_compétences!$D$3:$BA$118,MATCH(Progression_Cycle4!AK$4,Problématiques_compétences!$D$3:$D$118,0),7)</f>
        <v>0</v>
      </c>
      <c r="AL42" s="261">
        <f>INDEX(Problématiques_compétences!$D$3:$BA$118,MATCH(Progression_Cycle4!AL$4,Problématiques_compétences!$D$3:$D$118,0),7)</f>
        <v>0</v>
      </c>
    </row>
    <row r="43" spans="1:38" ht="30" x14ac:dyDescent="0.25">
      <c r="A43" s="221"/>
      <c r="B43" s="80" t="s">
        <v>345</v>
      </c>
      <c r="C43" s="372" t="s">
        <v>36</v>
      </c>
      <c r="D43" s="354"/>
      <c r="E43" s="354"/>
      <c r="F43" s="349" t="s">
        <v>133</v>
      </c>
      <c r="G43" s="354"/>
      <c r="H43" s="262">
        <f t="shared" si="1"/>
        <v>3</v>
      </c>
      <c r="I43" s="261">
        <f>INDEX(Problématiques_compétences!$D$3:$BA$118,MATCH(Progression_Cycle4!I$4,Problématiques_compétences!$D$3:$D$118,0),8)</f>
        <v>0</v>
      </c>
      <c r="J43" s="261">
        <f>INDEX(Problématiques_compétences!$D$3:$BA$118,MATCH(Progression_Cycle4!J$4,Problématiques_compétences!$D$3:$D$118,0),8)</f>
        <v>0</v>
      </c>
      <c r="K43" s="261">
        <f>INDEX(Problématiques_compétences!$D$3:$BA$118,MATCH(Progression_Cycle4!K$4,Problématiques_compétences!$D$3:$D$118,0),8)</f>
        <v>0</v>
      </c>
      <c r="L43" s="261">
        <f>INDEX(Problématiques_compétences!$D$3:$BA$118,MATCH(Progression_Cycle4!L$4,Problématiques_compétences!$D$3:$D$118,0),8)</f>
        <v>0</v>
      </c>
      <c r="M43" s="261">
        <f>INDEX(Problématiques_compétences!$D$3:$BA$118,MATCH(Progression_Cycle4!M$4,Problématiques_compétences!$D$3:$D$118,0),8)</f>
        <v>0</v>
      </c>
      <c r="N43" s="261">
        <f>INDEX(Problématiques_compétences!$D$3:$BA$118,MATCH(Progression_Cycle4!N$4,Problématiques_compétences!$D$3:$D$118,0),8)</f>
        <v>0</v>
      </c>
      <c r="O43" s="261">
        <f>INDEX(Problématiques_compétences!$D$3:$BA$118,MATCH(Progression_Cycle4!O$4,Problématiques_compétences!$D$3:$D$118,0),8)</f>
        <v>0</v>
      </c>
      <c r="P43" s="261">
        <f>INDEX(Problématiques_compétences!$D$3:$BA$118,MATCH(Progression_Cycle4!P$4,Problématiques_compétences!$D$3:$D$118,0),8)</f>
        <v>0</v>
      </c>
      <c r="Q43" s="261">
        <f>INDEX(Problématiques_compétences!$D$3:$BA$118,MATCH(Progression_Cycle4!Q$4,Problématiques_compétences!$D$3:$D$118,0),8)</f>
        <v>0</v>
      </c>
      <c r="R43" s="261" t="str">
        <f>INDEX(Problématiques_compétences!$D$3:$BA$118,MATCH(Progression_Cycle4!R$4,Problématiques_compétences!$D$3:$D$118,0),8)</f>
        <v>x</v>
      </c>
      <c r="S43" s="261">
        <f>INDEX(Problématiques_compétences!$D$3:$BA$118,MATCH(Progression_Cycle4!S$4,Problématiques_compétences!$D$3:$D$118,0),8)</f>
        <v>0</v>
      </c>
      <c r="T43" s="261">
        <f>INDEX(Problématiques_compétences!$D$3:$BA$118,MATCH(Progression_Cycle4!T$4,Problématiques_compétences!$D$3:$D$118,0),8)</f>
        <v>0</v>
      </c>
      <c r="U43" s="261">
        <f>INDEX(Problématiques_compétences!$D$3:$BA$118,MATCH(Progression_Cycle4!U$4,Problématiques_compétences!$D$3:$D$118,0),8)</f>
        <v>0</v>
      </c>
      <c r="V43" s="261">
        <f>INDEX(Problématiques_compétences!$D$3:$BA$118,MATCH(Progression_Cycle4!V$4,Problématiques_compétences!$D$3:$D$118,0),8)</f>
        <v>0</v>
      </c>
      <c r="W43" s="261">
        <f>INDEX(Problématiques_compétences!$D$3:$BA$118,MATCH(Progression_Cycle4!W$4,Problématiques_compétences!$D$3:$D$118,0),8)</f>
        <v>0</v>
      </c>
      <c r="X43" s="261">
        <f>INDEX(Problématiques_compétences!$D$3:$BA$118,MATCH(Progression_Cycle4!X$4,Problématiques_compétences!$D$3:$D$118,0),8)</f>
        <v>0</v>
      </c>
      <c r="Y43" s="261">
        <f>INDEX(Problématiques_compétences!$D$3:$BA$118,MATCH(Progression_Cycle4!Y$4,Problématiques_compétences!$D$3:$D$118,0),8)</f>
        <v>0</v>
      </c>
      <c r="Z43" s="261">
        <f>INDEX(Problématiques_compétences!$D$3:$BA$118,MATCH(Progression_Cycle4!Z$4,Problématiques_compétences!$D$3:$D$118,0),8)</f>
        <v>0</v>
      </c>
      <c r="AA43" s="261">
        <f>INDEX(Problématiques_compétences!$D$3:$BA$118,MATCH(Progression_Cycle4!AA$4,Problématiques_compétences!$D$3:$D$118,0),8)</f>
        <v>0</v>
      </c>
      <c r="AB43" s="261">
        <f>INDEX(Problématiques_compétences!$D$3:$BA$118,MATCH(Progression_Cycle4!AB$4,Problématiques_compétences!$D$3:$D$118,0),8)</f>
        <v>0</v>
      </c>
      <c r="AC43" s="261" t="str">
        <f>INDEX(Problématiques_compétences!$D$3:$BA$118,MATCH(Progression_Cycle4!AC$4,Problématiques_compétences!$D$3:$D$118,0),8)</f>
        <v>x</v>
      </c>
      <c r="AD43" s="261">
        <f>INDEX(Problématiques_compétences!$D$3:$BA$118,MATCH(Progression_Cycle4!AD$4,Problématiques_compétences!$D$3:$D$118,0),8)</f>
        <v>0</v>
      </c>
      <c r="AE43" s="261">
        <f>INDEX(Problématiques_compétences!$D$3:$BA$118,MATCH(Progression_Cycle4!AE$4,Problématiques_compétences!$D$3:$D$118,0),8)</f>
        <v>0</v>
      </c>
      <c r="AF43" s="261" t="str">
        <f>INDEX(Problématiques_compétences!$D$3:$BA$118,MATCH(Progression_Cycle4!AF$4,Problématiques_compétences!$D$3:$D$118,0),8)</f>
        <v>x</v>
      </c>
      <c r="AG43" s="261">
        <f>INDEX(Problématiques_compétences!$D$3:$BA$118,MATCH(Progression_Cycle4!AG$4,Problématiques_compétences!$D$3:$D$118,0),8)</f>
        <v>0</v>
      </c>
      <c r="AH43" s="261">
        <f>INDEX(Problématiques_compétences!$D$3:$BA$118,MATCH(Progression_Cycle4!AH$4,Problématiques_compétences!$D$3:$D$118,0),8)</f>
        <v>0</v>
      </c>
      <c r="AI43" s="261">
        <f>INDEX(Problématiques_compétences!$D$3:$BA$118,MATCH(Progression_Cycle4!AI$4,Problématiques_compétences!$D$3:$D$118,0),8)</f>
        <v>0</v>
      </c>
      <c r="AJ43" s="261">
        <f>INDEX(Problématiques_compétences!$D$3:$BA$118,MATCH(Progression_Cycle4!AJ$4,Problématiques_compétences!$D$3:$D$118,0),8)</f>
        <v>0</v>
      </c>
      <c r="AK43" s="261">
        <f>INDEX(Problématiques_compétences!$D$3:$BA$118,MATCH(Progression_Cycle4!AK$4,Problématiques_compétences!$D$3:$D$118,0),8)</f>
        <v>0</v>
      </c>
      <c r="AL43" s="261">
        <f>INDEX(Problématiques_compétences!$D$3:$BA$118,MATCH(Progression_Cycle4!AL$4,Problématiques_compétences!$D$3:$D$118,0),8)</f>
        <v>0</v>
      </c>
    </row>
    <row r="44" spans="1:38" ht="30" x14ac:dyDescent="0.25">
      <c r="A44" s="221"/>
      <c r="B44" s="245" t="s">
        <v>346</v>
      </c>
      <c r="C44" s="372" t="s">
        <v>65</v>
      </c>
      <c r="D44" s="354"/>
      <c r="E44" s="354"/>
      <c r="F44" s="349" t="s">
        <v>111</v>
      </c>
      <c r="G44" s="354"/>
      <c r="H44" s="262">
        <f t="shared" si="1"/>
        <v>4</v>
      </c>
      <c r="I44" s="261" t="str">
        <f>INDEX(Problématiques_compétences!$D$3:$BA$118,MATCH(Progression_Cycle4!I$4,Problématiques_compétences!$D$3:$D$118,0),9)</f>
        <v>x</v>
      </c>
      <c r="J44" s="261">
        <f>INDEX(Problématiques_compétences!$D$3:$BA$118,MATCH(Progression_Cycle4!J$4,Problématiques_compétences!$D$3:$D$118,0),9)</f>
        <v>0</v>
      </c>
      <c r="K44" s="261" t="str">
        <f>INDEX(Problématiques_compétences!$D$3:$BA$118,MATCH(Progression_Cycle4!K$4,Problématiques_compétences!$D$3:$D$118,0),9)</f>
        <v>x</v>
      </c>
      <c r="L44" s="261">
        <f>INDEX(Problématiques_compétences!$D$3:$BA$118,MATCH(Progression_Cycle4!L$4,Problématiques_compétences!$D$3:$D$118,0),9)</f>
        <v>0</v>
      </c>
      <c r="M44" s="261">
        <f>INDEX(Problématiques_compétences!$D$3:$BA$118,MATCH(Progression_Cycle4!M$4,Problématiques_compétences!$D$3:$D$118,0),9)</f>
        <v>0</v>
      </c>
      <c r="N44" s="261">
        <f>INDEX(Problématiques_compétences!$D$3:$BA$118,MATCH(Progression_Cycle4!N$4,Problématiques_compétences!$D$3:$D$118,0),9)</f>
        <v>0</v>
      </c>
      <c r="O44" s="261">
        <f>INDEX(Problématiques_compétences!$D$3:$BA$118,MATCH(Progression_Cycle4!O$4,Problématiques_compétences!$D$3:$D$118,0),9)</f>
        <v>0</v>
      </c>
      <c r="P44" s="261">
        <f>INDEX(Problématiques_compétences!$D$3:$BA$118,MATCH(Progression_Cycle4!P$4,Problématiques_compétences!$D$3:$D$118,0),9)</f>
        <v>0</v>
      </c>
      <c r="Q44" s="261">
        <f>INDEX(Problématiques_compétences!$D$3:$BA$118,MATCH(Progression_Cycle4!Q$4,Problématiques_compétences!$D$3:$D$118,0),9)</f>
        <v>0</v>
      </c>
      <c r="R44" s="261">
        <f>INDEX(Problématiques_compétences!$D$3:$BA$118,MATCH(Progression_Cycle4!R$4,Problématiques_compétences!$D$3:$D$118,0),9)</f>
        <v>0</v>
      </c>
      <c r="S44" s="261">
        <f>INDEX(Problématiques_compétences!$D$3:$BA$118,MATCH(Progression_Cycle4!S$4,Problématiques_compétences!$D$3:$D$118,0),9)</f>
        <v>0</v>
      </c>
      <c r="T44" s="261">
        <f>INDEX(Problématiques_compétences!$D$3:$BA$118,MATCH(Progression_Cycle4!T$4,Problématiques_compétences!$D$3:$D$118,0),9)</f>
        <v>0</v>
      </c>
      <c r="U44" s="261">
        <f>INDEX(Problématiques_compétences!$D$3:$BA$118,MATCH(Progression_Cycle4!U$4,Problématiques_compétences!$D$3:$D$118,0),9)</f>
        <v>0</v>
      </c>
      <c r="V44" s="261">
        <f>INDEX(Problématiques_compétences!$D$3:$BA$118,MATCH(Progression_Cycle4!V$4,Problématiques_compétences!$D$3:$D$118,0),9)</f>
        <v>0</v>
      </c>
      <c r="W44" s="261">
        <f>INDEX(Problématiques_compétences!$D$3:$BA$118,MATCH(Progression_Cycle4!W$4,Problématiques_compétences!$D$3:$D$118,0),9)</f>
        <v>0</v>
      </c>
      <c r="X44" s="261">
        <f>INDEX(Problématiques_compétences!$D$3:$BA$118,MATCH(Progression_Cycle4!X$4,Problématiques_compétences!$D$3:$D$118,0),9)</f>
        <v>0</v>
      </c>
      <c r="Y44" s="261">
        <f>INDEX(Problématiques_compétences!$D$3:$BA$118,MATCH(Progression_Cycle4!Y$4,Problématiques_compétences!$D$3:$D$118,0),9)</f>
        <v>0</v>
      </c>
      <c r="Z44" s="261">
        <f>INDEX(Problématiques_compétences!$D$3:$BA$118,MATCH(Progression_Cycle4!Z$4,Problématiques_compétences!$D$3:$D$118,0),9)</f>
        <v>0</v>
      </c>
      <c r="AA44" s="261">
        <f>INDEX(Problématiques_compétences!$D$3:$BA$118,MATCH(Progression_Cycle4!AA$4,Problématiques_compétences!$D$3:$D$118,0),9)</f>
        <v>0</v>
      </c>
      <c r="AB44" s="261">
        <f>INDEX(Problématiques_compétences!$D$3:$BA$118,MATCH(Progression_Cycle4!AB$4,Problématiques_compétences!$D$3:$D$118,0),9)</f>
        <v>0</v>
      </c>
      <c r="AC44" s="261">
        <f>INDEX(Problématiques_compétences!$D$3:$BA$118,MATCH(Progression_Cycle4!AC$4,Problématiques_compétences!$D$3:$D$118,0),9)</f>
        <v>0</v>
      </c>
      <c r="AD44" s="261">
        <f>INDEX(Problématiques_compétences!$D$3:$BA$118,MATCH(Progression_Cycle4!AD$4,Problématiques_compétences!$D$3:$D$118,0),9)</f>
        <v>0</v>
      </c>
      <c r="AE44" s="261">
        <f>INDEX(Problématiques_compétences!$D$3:$BA$118,MATCH(Progression_Cycle4!AE$4,Problématiques_compétences!$D$3:$D$118,0),9)</f>
        <v>0</v>
      </c>
      <c r="AF44" s="261">
        <f>INDEX(Problématiques_compétences!$D$3:$BA$118,MATCH(Progression_Cycle4!AF$4,Problématiques_compétences!$D$3:$D$118,0),9)</f>
        <v>0</v>
      </c>
      <c r="AG44" s="261">
        <f>INDEX(Problématiques_compétences!$D$3:$BA$118,MATCH(Progression_Cycle4!AG$4,Problématiques_compétences!$D$3:$D$118,0),9)</f>
        <v>0</v>
      </c>
      <c r="AH44" s="261">
        <f>INDEX(Problématiques_compétences!$D$3:$BA$118,MATCH(Progression_Cycle4!AH$4,Problématiques_compétences!$D$3:$D$118,0),9)</f>
        <v>0</v>
      </c>
      <c r="AI44" s="261" t="str">
        <f>INDEX(Problématiques_compétences!$D$3:$BA$118,MATCH(Progression_Cycle4!AI$4,Problématiques_compétences!$D$3:$D$118,0),9)</f>
        <v>x</v>
      </c>
      <c r="AJ44" s="261" t="str">
        <f>INDEX(Problématiques_compétences!$D$3:$BA$118,MATCH(Progression_Cycle4!AJ$4,Problématiques_compétences!$D$3:$D$118,0),9)</f>
        <v>x</v>
      </c>
      <c r="AK44" s="261">
        <f>INDEX(Problématiques_compétences!$D$3:$BA$118,MATCH(Progression_Cycle4!AK$4,Problématiques_compétences!$D$3:$D$118,0),9)</f>
        <v>0</v>
      </c>
      <c r="AL44" s="261">
        <f>INDEX(Problématiques_compétences!$D$3:$BA$118,MATCH(Progression_Cycle4!AL$4,Problématiques_compétences!$D$3:$D$118,0),9)</f>
        <v>0</v>
      </c>
    </row>
    <row r="45" spans="1:38" ht="30" x14ac:dyDescent="0.25">
      <c r="A45" s="221"/>
      <c r="B45" s="81" t="s">
        <v>347</v>
      </c>
      <c r="C45" s="188" t="s">
        <v>39</v>
      </c>
      <c r="D45" s="354"/>
      <c r="E45" s="354"/>
      <c r="F45" s="349" t="s">
        <v>107</v>
      </c>
      <c r="G45" s="354"/>
      <c r="H45" s="262">
        <f t="shared" si="1"/>
        <v>4</v>
      </c>
      <c r="I45" s="261">
        <f>INDEX(Problématiques_compétences!$D$3:$BA$118,MATCH(Progression_Cycle4!I$4,Problématiques_compétences!$D$3:$D$118,0),10)</f>
        <v>0</v>
      </c>
      <c r="J45" s="261">
        <f>INDEX(Problématiques_compétences!$D$3:$BA$118,MATCH(Progression_Cycle4!J$4,Problématiques_compétences!$D$3:$D$118,0),10)</f>
        <v>0</v>
      </c>
      <c r="K45" s="261">
        <f>INDEX(Problématiques_compétences!$D$3:$BA$118,MATCH(Progression_Cycle4!K$4,Problématiques_compétences!$D$3:$D$118,0),10)</f>
        <v>0</v>
      </c>
      <c r="L45" s="261">
        <f>INDEX(Problématiques_compétences!$D$3:$BA$118,MATCH(Progression_Cycle4!L$4,Problématiques_compétences!$D$3:$D$118,0),10)</f>
        <v>0</v>
      </c>
      <c r="M45" s="261">
        <f>INDEX(Problématiques_compétences!$D$3:$BA$118,MATCH(Progression_Cycle4!M$4,Problématiques_compétences!$D$3:$D$118,0),10)</f>
        <v>0</v>
      </c>
      <c r="N45" s="261">
        <f>INDEX(Problématiques_compétences!$D$3:$BA$118,MATCH(Progression_Cycle4!N$4,Problématiques_compétences!$D$3:$D$118,0),10)</f>
        <v>0</v>
      </c>
      <c r="O45" s="261">
        <f>INDEX(Problématiques_compétences!$D$3:$BA$118,MATCH(Progression_Cycle4!O$4,Problématiques_compétences!$D$3:$D$118,0),10)</f>
        <v>0</v>
      </c>
      <c r="P45" s="261">
        <f>INDEX(Problématiques_compétences!$D$3:$BA$118,MATCH(Progression_Cycle4!P$4,Problématiques_compétences!$D$3:$D$118,0),10)</f>
        <v>0</v>
      </c>
      <c r="Q45" s="261">
        <f>INDEX(Problématiques_compétences!$D$3:$BA$118,MATCH(Progression_Cycle4!Q$4,Problématiques_compétences!$D$3:$D$118,0),10)</f>
        <v>0</v>
      </c>
      <c r="R45" s="261">
        <f>INDEX(Problématiques_compétences!$D$3:$BA$118,MATCH(Progression_Cycle4!R$4,Problématiques_compétences!$D$3:$D$118,0),10)</f>
        <v>0</v>
      </c>
      <c r="S45" s="261">
        <f>INDEX(Problématiques_compétences!$D$3:$BA$118,MATCH(Progression_Cycle4!S$4,Problématiques_compétences!$D$3:$D$118,0),10)</f>
        <v>0</v>
      </c>
      <c r="T45" s="261" t="str">
        <f>INDEX(Problématiques_compétences!$D$3:$BA$118,MATCH(Progression_Cycle4!T$4,Problématiques_compétences!$D$3:$D$118,0),10)</f>
        <v>x</v>
      </c>
      <c r="U45" s="261" t="str">
        <f>INDEX(Problématiques_compétences!$D$3:$BA$118,MATCH(Progression_Cycle4!U$4,Problématiques_compétences!$D$3:$D$118,0),10)</f>
        <v>x</v>
      </c>
      <c r="V45" s="261">
        <f>INDEX(Problématiques_compétences!$D$3:$BA$118,MATCH(Progression_Cycle4!V$4,Problématiques_compétences!$D$3:$D$118,0),10)</f>
        <v>0</v>
      </c>
      <c r="W45" s="261">
        <f>INDEX(Problématiques_compétences!$D$3:$BA$118,MATCH(Progression_Cycle4!W$4,Problématiques_compétences!$D$3:$D$118,0),10)</f>
        <v>0</v>
      </c>
      <c r="X45" s="261" t="str">
        <f>INDEX(Problématiques_compétences!$D$3:$BA$118,MATCH(Progression_Cycle4!X$4,Problématiques_compétences!$D$3:$D$118,0),10)</f>
        <v>x</v>
      </c>
      <c r="Y45" s="261">
        <f>INDEX(Problématiques_compétences!$D$3:$BA$118,MATCH(Progression_Cycle4!Y$4,Problématiques_compétences!$D$3:$D$118,0),10)</f>
        <v>0</v>
      </c>
      <c r="Z45" s="261">
        <f>INDEX(Problématiques_compétences!$D$3:$BA$118,MATCH(Progression_Cycle4!Z$4,Problématiques_compétences!$D$3:$D$118,0),10)</f>
        <v>0</v>
      </c>
      <c r="AA45" s="261">
        <f>INDEX(Problématiques_compétences!$D$3:$BA$118,MATCH(Progression_Cycle4!AA$4,Problématiques_compétences!$D$3:$D$118,0),10)</f>
        <v>0</v>
      </c>
      <c r="AB45" s="261">
        <f>INDEX(Problématiques_compétences!$D$3:$BA$118,MATCH(Progression_Cycle4!AB$4,Problématiques_compétences!$D$3:$D$118,0),10)</f>
        <v>0</v>
      </c>
      <c r="AC45" s="261" t="str">
        <f>INDEX(Problématiques_compétences!$D$3:$BA$118,MATCH(Progression_Cycle4!AC$4,Problématiques_compétences!$D$3:$D$118,0),10)</f>
        <v>x</v>
      </c>
      <c r="AD45" s="261">
        <f>INDEX(Problématiques_compétences!$D$3:$BA$118,MATCH(Progression_Cycle4!AD$4,Problématiques_compétences!$D$3:$D$118,0),10)</f>
        <v>0</v>
      </c>
      <c r="AE45" s="261">
        <f>INDEX(Problématiques_compétences!$D$3:$BA$118,MATCH(Progression_Cycle4!AE$4,Problématiques_compétences!$D$3:$D$118,0),10)</f>
        <v>0</v>
      </c>
      <c r="AF45" s="261">
        <f>INDEX(Problématiques_compétences!$D$3:$BA$118,MATCH(Progression_Cycle4!AF$4,Problématiques_compétences!$D$3:$D$118,0),10)</f>
        <v>0</v>
      </c>
      <c r="AG45" s="261">
        <f>INDEX(Problématiques_compétences!$D$3:$BA$118,MATCH(Progression_Cycle4!AG$4,Problématiques_compétences!$D$3:$D$118,0),10)</f>
        <v>0</v>
      </c>
      <c r="AH45" s="261">
        <f>INDEX(Problématiques_compétences!$D$3:$BA$118,MATCH(Progression_Cycle4!AH$4,Problématiques_compétences!$D$3:$D$118,0),10)</f>
        <v>0</v>
      </c>
      <c r="AI45" s="261">
        <f>INDEX(Problématiques_compétences!$D$3:$BA$118,MATCH(Progression_Cycle4!AI$4,Problématiques_compétences!$D$3:$D$118,0),10)</f>
        <v>0</v>
      </c>
      <c r="AJ45" s="261">
        <f>INDEX(Problématiques_compétences!$D$3:$BA$118,MATCH(Progression_Cycle4!AJ$4,Problématiques_compétences!$D$3:$D$118,0),10)</f>
        <v>0</v>
      </c>
      <c r="AK45" s="261">
        <f>INDEX(Problématiques_compétences!$D$3:$BA$118,MATCH(Progression_Cycle4!AK$4,Problématiques_compétences!$D$3:$D$118,0),10)</f>
        <v>0</v>
      </c>
      <c r="AL45" s="261">
        <f>INDEX(Problématiques_compétences!$D$3:$BA$118,MATCH(Progression_Cycle4!AL$4,Problématiques_compétences!$D$3:$D$118,0),10)</f>
        <v>0</v>
      </c>
    </row>
    <row r="46" spans="1:38" ht="41.25" customHeight="1" x14ac:dyDescent="0.25">
      <c r="A46" s="221"/>
      <c r="B46" s="81" t="s">
        <v>342</v>
      </c>
      <c r="C46" s="408" t="s">
        <v>102</v>
      </c>
      <c r="D46" s="354"/>
      <c r="E46" s="354"/>
      <c r="F46" s="350"/>
      <c r="G46" s="351" t="s">
        <v>99</v>
      </c>
      <c r="H46" s="262">
        <f t="shared" si="1"/>
        <v>2</v>
      </c>
      <c r="I46" s="261">
        <f>INDEX(Problématiques_compétences!$D$3:$BA$118,MATCH(Progression_Cycle4!I$4,Problématiques_compétences!$D$3:$D$118,0),28)</f>
        <v>0</v>
      </c>
      <c r="J46" s="261">
        <f>INDEX(Problématiques_compétences!$D$3:$BA$118,MATCH(Progression_Cycle4!J$4,Problématiques_compétences!$D$3:$D$118,0),28)</f>
        <v>0</v>
      </c>
      <c r="K46" s="261">
        <f>INDEX(Problématiques_compétences!$D$3:$BA$118,MATCH(Progression_Cycle4!K$4,Problématiques_compétences!$D$3:$D$118,0),28)</f>
        <v>0</v>
      </c>
      <c r="L46" s="261">
        <f>INDEX(Problématiques_compétences!$D$3:$BA$118,MATCH(Progression_Cycle4!L$4,Problématiques_compétences!$D$3:$D$118,0),28)</f>
        <v>0</v>
      </c>
      <c r="M46" s="261">
        <f>INDEX(Problématiques_compétences!$D$3:$BA$118,MATCH(Progression_Cycle4!M$4,Problématiques_compétences!$D$3:$D$118,0),28)</f>
        <v>0</v>
      </c>
      <c r="N46" s="261">
        <f>INDEX(Problématiques_compétences!$D$3:$BA$118,MATCH(Progression_Cycle4!N$4,Problématiques_compétences!$D$3:$D$118,0),28)</f>
        <v>0</v>
      </c>
      <c r="O46" s="261">
        <f>INDEX(Problématiques_compétences!$D$3:$BA$118,MATCH(Progression_Cycle4!O$4,Problématiques_compétences!$D$3:$D$118,0),28)</f>
        <v>0</v>
      </c>
      <c r="P46" s="261">
        <f>INDEX(Problématiques_compétences!$D$3:$BA$118,MATCH(Progression_Cycle4!P$4,Problématiques_compétences!$D$3:$D$118,0),28)</f>
        <v>0</v>
      </c>
      <c r="Q46" s="261">
        <f>INDEX(Problématiques_compétences!$D$3:$BA$118,MATCH(Progression_Cycle4!Q$4,Problématiques_compétences!$D$3:$D$118,0),28)</f>
        <v>0</v>
      </c>
      <c r="R46" s="261">
        <f>INDEX(Problématiques_compétences!$D$3:$BA$118,MATCH(Progression_Cycle4!R$4,Problématiques_compétences!$D$3:$D$118,0),28)</f>
        <v>0</v>
      </c>
      <c r="S46" s="261">
        <f>INDEX(Problématiques_compétences!$D$3:$BA$118,MATCH(Progression_Cycle4!S$4,Problématiques_compétences!$D$3:$D$118,0),28)</f>
        <v>0</v>
      </c>
      <c r="T46" s="261">
        <f>INDEX(Problématiques_compétences!$D$3:$BA$118,MATCH(Progression_Cycle4!T$4,Problématiques_compétences!$D$3:$D$118,0),28)</f>
        <v>0</v>
      </c>
      <c r="U46" s="261">
        <f>INDEX(Problématiques_compétences!$D$3:$BA$118,MATCH(Progression_Cycle4!U$4,Problématiques_compétences!$D$3:$D$118,0),28)</f>
        <v>0</v>
      </c>
      <c r="V46" s="261">
        <f>INDEX(Problématiques_compétences!$D$3:$BA$118,MATCH(Progression_Cycle4!V$4,Problématiques_compétences!$D$3:$D$118,0),28)</f>
        <v>0</v>
      </c>
      <c r="W46" s="261">
        <f>INDEX(Problématiques_compétences!$D$3:$BA$118,MATCH(Progression_Cycle4!W$4,Problématiques_compétences!$D$3:$D$118,0),28)</f>
        <v>0</v>
      </c>
      <c r="X46" s="261">
        <f>INDEX(Problématiques_compétences!$D$3:$BA$118,MATCH(Progression_Cycle4!X$4,Problématiques_compétences!$D$3:$D$118,0),28)</f>
        <v>0</v>
      </c>
      <c r="Y46" s="261">
        <f>INDEX(Problématiques_compétences!$D$3:$BA$118,MATCH(Progression_Cycle4!Y$4,Problématiques_compétences!$D$3:$D$118,0),28)</f>
        <v>0</v>
      </c>
      <c r="Z46" s="261" t="str">
        <f>INDEX(Problématiques_compétences!$D$3:$BA$118,MATCH(Progression_Cycle4!Z$4,Problématiques_compétences!$D$3:$D$118,0),28)</f>
        <v>x</v>
      </c>
      <c r="AA46" s="261">
        <f>INDEX(Problématiques_compétences!$D$3:$BA$118,MATCH(Progression_Cycle4!AA$4,Problématiques_compétences!$D$3:$D$118,0),28)</f>
        <v>0</v>
      </c>
      <c r="AB46" s="261" t="str">
        <f>INDEX(Problématiques_compétences!$D$3:$BA$118,MATCH(Progression_Cycle4!AB$4,Problématiques_compétences!$D$3:$D$118,0),28)</f>
        <v>x</v>
      </c>
      <c r="AC46" s="261">
        <f>INDEX(Problématiques_compétences!$D$3:$BA$118,MATCH(Progression_Cycle4!AC$4,Problématiques_compétences!$D$3:$D$118,0),28)</f>
        <v>0</v>
      </c>
      <c r="AD46" s="261">
        <f>INDEX(Problématiques_compétences!$D$3:$BA$118,MATCH(Progression_Cycle4!AD$4,Problématiques_compétences!$D$3:$D$118,0),28)</f>
        <v>0</v>
      </c>
      <c r="AE46" s="261">
        <f>INDEX(Problématiques_compétences!$D$3:$BA$118,MATCH(Progression_Cycle4!AE$4,Problématiques_compétences!$D$3:$D$118,0),28)</f>
        <v>0</v>
      </c>
      <c r="AF46" s="261">
        <f>INDEX(Problématiques_compétences!$D$3:$BA$118,MATCH(Progression_Cycle4!AF$4,Problématiques_compétences!$D$3:$D$118,0),28)</f>
        <v>0</v>
      </c>
      <c r="AG46" s="261">
        <f>INDEX(Problématiques_compétences!$D$3:$BA$118,MATCH(Progression_Cycle4!AG$4,Problématiques_compétences!$D$3:$D$118,0),28)</f>
        <v>0</v>
      </c>
      <c r="AH46" s="261">
        <f>INDEX(Problématiques_compétences!$D$3:$BA$118,MATCH(Progression_Cycle4!AH$4,Problématiques_compétences!$D$3:$D$118,0),28)</f>
        <v>0</v>
      </c>
      <c r="AI46" s="261">
        <f>INDEX(Problématiques_compétences!$D$3:$BA$118,MATCH(Progression_Cycle4!AI$4,Problématiques_compétences!$D$3:$D$118,0),28)</f>
        <v>0</v>
      </c>
      <c r="AJ46" s="261">
        <f>INDEX(Problématiques_compétences!$D$3:$BA$118,MATCH(Progression_Cycle4!AJ$4,Problématiques_compétences!$D$3:$D$118,0),28)</f>
        <v>0</v>
      </c>
      <c r="AK46" s="261">
        <f>INDEX(Problématiques_compétences!$D$3:$BA$118,MATCH(Progression_Cycle4!AK$4,Problématiques_compétences!$D$3:$D$118,0),28)</f>
        <v>0</v>
      </c>
      <c r="AL46" s="261">
        <f>INDEX(Problématiques_compétences!$D$3:$BA$118,MATCH(Progression_Cycle4!AL$4,Problématiques_compétences!$D$3:$D$118,0),28)</f>
        <v>0</v>
      </c>
    </row>
    <row r="47" spans="1:38" ht="42" customHeight="1" x14ac:dyDescent="0.25">
      <c r="B47" s="81" t="s">
        <v>343</v>
      </c>
      <c r="C47" s="371" t="s">
        <v>37</v>
      </c>
      <c r="D47" s="354"/>
      <c r="E47" s="354"/>
      <c r="F47" s="350"/>
      <c r="G47" s="249" t="s">
        <v>92</v>
      </c>
      <c r="H47" s="262">
        <f t="shared" si="1"/>
        <v>3</v>
      </c>
      <c r="I47" s="261">
        <f>INDEX(Problématiques_compétences!$D$3:$BA$118,MATCH(Progression_Cycle4!I$4,Problématiques_compétences!$D$3:$D$118,0),29)</f>
        <v>0</v>
      </c>
      <c r="J47" s="261">
        <f>INDEX(Problématiques_compétences!$D$3:$BA$118,MATCH(Progression_Cycle4!J$4,Problématiques_compétences!$D$3:$D$118,0),29)</f>
        <v>0</v>
      </c>
      <c r="K47" s="261">
        <f>INDEX(Problématiques_compétences!$D$3:$BA$118,MATCH(Progression_Cycle4!K$4,Problématiques_compétences!$D$3:$D$118,0),29)</f>
        <v>0</v>
      </c>
      <c r="L47" s="261">
        <f>INDEX(Problématiques_compétences!$D$3:$BA$118,MATCH(Progression_Cycle4!L$4,Problématiques_compétences!$D$3:$D$118,0),29)</f>
        <v>0</v>
      </c>
      <c r="M47" s="261">
        <f>INDEX(Problématiques_compétences!$D$3:$BA$118,MATCH(Progression_Cycle4!M$4,Problématiques_compétences!$D$3:$D$118,0),29)</f>
        <v>0</v>
      </c>
      <c r="N47" s="261">
        <f>INDEX(Problématiques_compétences!$D$3:$BA$118,MATCH(Progression_Cycle4!N$4,Problématiques_compétences!$D$3:$D$118,0),29)</f>
        <v>0</v>
      </c>
      <c r="O47" s="261">
        <f>INDEX(Problématiques_compétences!$D$3:$BA$118,MATCH(Progression_Cycle4!O$4,Problématiques_compétences!$D$3:$D$118,0),29)</f>
        <v>0</v>
      </c>
      <c r="P47" s="261">
        <f>INDEX(Problématiques_compétences!$D$3:$BA$118,MATCH(Progression_Cycle4!P$4,Problématiques_compétences!$D$3:$D$118,0),29)</f>
        <v>0</v>
      </c>
      <c r="Q47" s="261">
        <f>INDEX(Problématiques_compétences!$D$3:$BA$118,MATCH(Progression_Cycle4!Q$4,Problématiques_compétences!$D$3:$D$118,0),29)</f>
        <v>0</v>
      </c>
      <c r="R47" s="261">
        <f>INDEX(Problématiques_compétences!$D$3:$BA$118,MATCH(Progression_Cycle4!R$4,Problématiques_compétences!$D$3:$D$118,0),29)</f>
        <v>0</v>
      </c>
      <c r="S47" s="261" t="str">
        <f>INDEX(Problématiques_compétences!$D$3:$BA$118,MATCH(Progression_Cycle4!S$4,Problématiques_compétences!$D$3:$D$118,0),29)</f>
        <v>x</v>
      </c>
      <c r="T47" s="261">
        <f>INDEX(Problématiques_compétences!$D$3:$BA$118,MATCH(Progression_Cycle4!T$4,Problématiques_compétences!$D$3:$D$118,0),29)</f>
        <v>0</v>
      </c>
      <c r="U47" s="261">
        <f>INDEX(Problématiques_compétences!$D$3:$BA$118,MATCH(Progression_Cycle4!U$4,Problématiques_compétences!$D$3:$D$118,0),29)</f>
        <v>0</v>
      </c>
      <c r="V47" s="261">
        <f>INDEX(Problématiques_compétences!$D$3:$BA$118,MATCH(Progression_Cycle4!V$4,Problématiques_compétences!$D$3:$D$118,0),29)</f>
        <v>0</v>
      </c>
      <c r="W47" s="261">
        <f>INDEX(Problématiques_compétences!$D$3:$BA$118,MATCH(Progression_Cycle4!W$4,Problématiques_compétences!$D$3:$D$118,0),29)</f>
        <v>0</v>
      </c>
      <c r="X47" s="261">
        <f>INDEX(Problématiques_compétences!$D$3:$BA$118,MATCH(Progression_Cycle4!X$4,Problématiques_compétences!$D$3:$D$118,0),29)</f>
        <v>0</v>
      </c>
      <c r="Y47" s="261">
        <f>INDEX(Problématiques_compétences!$D$3:$BA$118,MATCH(Progression_Cycle4!Y$4,Problématiques_compétences!$D$3:$D$118,0),29)</f>
        <v>0</v>
      </c>
      <c r="Z47" s="261">
        <f>INDEX(Problématiques_compétences!$D$3:$BA$118,MATCH(Progression_Cycle4!Z$4,Problématiques_compétences!$D$3:$D$118,0),29)</f>
        <v>0</v>
      </c>
      <c r="AA47" s="261">
        <f>INDEX(Problématiques_compétences!$D$3:$BA$118,MATCH(Progression_Cycle4!AA$4,Problématiques_compétences!$D$3:$D$118,0),29)</f>
        <v>0</v>
      </c>
      <c r="AB47" s="261">
        <f>INDEX(Problématiques_compétences!$D$3:$BA$118,MATCH(Progression_Cycle4!AB$4,Problématiques_compétences!$D$3:$D$118,0),29)</f>
        <v>0</v>
      </c>
      <c r="AC47" s="261">
        <f>INDEX(Problématiques_compétences!$D$3:$BA$118,MATCH(Progression_Cycle4!AC$4,Problématiques_compétences!$D$3:$D$118,0),29)</f>
        <v>0</v>
      </c>
      <c r="AD47" s="261">
        <f>INDEX(Problématiques_compétences!$D$3:$BA$118,MATCH(Progression_Cycle4!AD$4,Problématiques_compétences!$D$3:$D$118,0),29)</f>
        <v>0</v>
      </c>
      <c r="AE47" s="261" t="str">
        <f>INDEX(Problématiques_compétences!$D$3:$BA$118,MATCH(Progression_Cycle4!AE$4,Problématiques_compétences!$D$3:$D$118,0),29)</f>
        <v>x</v>
      </c>
      <c r="AF47" s="261">
        <f>INDEX(Problématiques_compétences!$D$3:$BA$118,MATCH(Progression_Cycle4!AF$4,Problématiques_compétences!$D$3:$D$118,0),29)</f>
        <v>0</v>
      </c>
      <c r="AG47" s="261">
        <f>INDEX(Problématiques_compétences!$D$3:$BA$118,MATCH(Progression_Cycle4!AG$4,Problématiques_compétences!$D$3:$D$118,0),29)</f>
        <v>0</v>
      </c>
      <c r="AH47" s="261" t="str">
        <f>INDEX(Problématiques_compétences!$D$3:$BA$118,MATCH(Progression_Cycle4!AH$4,Problématiques_compétences!$D$3:$D$118,0),29)</f>
        <v>x</v>
      </c>
      <c r="AI47" s="261">
        <f>INDEX(Problématiques_compétences!$D$3:$BA$118,MATCH(Progression_Cycle4!AI$4,Problématiques_compétences!$D$3:$D$118,0),29)</f>
        <v>0</v>
      </c>
      <c r="AJ47" s="261">
        <f>INDEX(Problématiques_compétences!$D$3:$BA$118,MATCH(Progression_Cycle4!AJ$4,Problématiques_compétences!$D$3:$D$118,0),29)</f>
        <v>0</v>
      </c>
      <c r="AK47" s="261">
        <f>INDEX(Problématiques_compétences!$D$3:$BA$118,MATCH(Progression_Cycle4!AK$4,Problématiques_compétences!$D$3:$D$118,0),29)</f>
        <v>0</v>
      </c>
      <c r="AL47" s="261">
        <f>INDEX(Problématiques_compétences!$D$4:$BA$117,MATCH(Progression_Cycle4!AL$4,Problématiques_compétences!$D$6:$D$116,0),29)</f>
        <v>0</v>
      </c>
    </row>
  </sheetData>
  <sheetProtection selectLockedCells="1"/>
  <mergeCells count="22">
    <mergeCell ref="D8:AL8"/>
    <mergeCell ref="D41:AL41"/>
    <mergeCell ref="A3:C3"/>
    <mergeCell ref="A21:A24"/>
    <mergeCell ref="A28:A33"/>
    <mergeCell ref="D21:AL21"/>
    <mergeCell ref="D28:AL28"/>
    <mergeCell ref="D34:AL34"/>
    <mergeCell ref="D38:AL38"/>
    <mergeCell ref="A4:G4"/>
    <mergeCell ref="A5:G5"/>
    <mergeCell ref="D13:AL13"/>
    <mergeCell ref="A38:A40"/>
    <mergeCell ref="A8:A12"/>
    <mergeCell ref="A13:A20"/>
    <mergeCell ref="I1:AL1"/>
    <mergeCell ref="I5:R5"/>
    <mergeCell ref="AC5:AL5"/>
    <mergeCell ref="B7:C7"/>
    <mergeCell ref="D7:G7"/>
    <mergeCell ref="A6:G6"/>
    <mergeCell ref="S5:AB5"/>
  </mergeCells>
  <conditionalFormatting sqref="I2:AL2">
    <cfRule type="cellIs" dxfId="0" priority="1" operator="equal">
      <formula>"P"</formula>
    </cfRule>
  </conditionalFormatting>
  <dataValidations count="30">
    <dataValidation allowBlank="1" showInputMessage="1" showErrorMessage="1" promptTitle="Informatique et programmation" prompt="Analyser le fonctionnement et la structure d’un objet" sqref="G46"/>
    <dataValidation allowBlank="1" showInputMessage="1" showErrorMessage="1" promptTitle="Design, innovation et créativité" prompt="Imaginer, synthétiser et formaliser une procédure, un protocole." sqref="D9"/>
    <dataValidation allowBlank="1" showInputMessage="1" showErrorMessage="1" promptTitle="Modélisation simulation OT" prompt="Mesurer des grandeurs de manière directe ou indirecte. " sqref="F10"/>
    <dataValidation allowBlank="1" showInputMessage="1" showErrorMessage="1" promptTitle="Design, innovation et créativité" prompt="Imaginer des solutions pour produire des objets et des éléments de programmes informatiques en réponse au besoin." sqref="D11 D18 D23 D20"/>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D16"/>
    <dataValidation allowBlank="1" showInputMessage="1" showErrorMessage="1" promptTitle="Modélisation simulation OT" prompt="Respecter une procédure de travail garantissant un résultat en respectant les règles de sécurité et d’utilisation des outils mis à disposition." sqref="F42"/>
    <dataValidation allowBlank="1" showInputMessage="1" showErrorMessage="1" promptTitle="Informatique et programmation" prompt="Écrire, mettre au point (tester, corriger) et exécuter un programme commandant un système réel et vérifier le comportement attendu." sqref="G20 G32"/>
    <dataValidation allowBlank="1" showInputMessage="1" showErrorMessage="1" promptTitle="Modélisation simulation OT" prompt="Associer des solutions techniques à des fonctions." sqref="F17"/>
    <dataValidation allowBlank="1" showInputMessage="1" showErrorMessage="1" promptTitle="Modélisation simulation OT" prompt="Identifier le(s) matériau(x), les flux d’énergie et d’information sur un objet et décrire les transformations qui s’opèrent." sqref="F15"/>
    <dataValidation allowBlank="1" showInputMessage="1" showErrorMessage="1" promptTitle="OT, Changts  induits société" sqref="D15"/>
    <dataValidation allowBlank="1" showInputMessage="1" showErrorMessage="1" promptTitle="Design, innovation et créativité" prompt="Réaliser, de manière collaborative, le prototype d’un objet pour valider une solution" sqref="D19"/>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éxistant ou à créer._x000a__x000a_" sqref="D14"/>
    <dataValidation allowBlank="1" showInputMessage="1" showErrorMessage="1" promptTitle="OT, Changts  induits société" prompt="Lire, utiliser et produire, à l’aide d’outils de représentation numérique, des choix de solutions sous forme de dessins ou de schémas." sqref="E23 E31"/>
    <dataValidation allowBlank="1" showInputMessage="1" showErrorMessage="1" promptTitle="OT, Changts  induits société" prompt="Exprimer sa pensée à l’aide d’outils de description adaptés : croquis, schémas, graphes, diagrammes, tableaux. " sqref="E22"/>
    <dataValidation allowBlank="1" showInputMessage="1" showErrorMessage="1" promptTitle="Design, innovation et créativité" prompt="Présenter à l’oral et à l’aide de supports numériques multimédia des solutions techniques au moment des revues de projet." sqref="D24"/>
    <dataValidation allowBlank="1" showInputMessage="1" showErrorMessage="1" promptTitle="Modélisation simulation OT" prompt="Décrire, en utilisant les outils et langages de descriptions adaptés, le fonctionnement, la structure et le comportement des objets." sqref="F26"/>
    <dataValidation allowBlank="1" showInputMessage="1" showErrorMessage="1" promptTitle="OT, Changts  induits société" prompt="Élaborer un document qui synthétise ces comparaisons et ces commentaires." sqref="E26"/>
    <dataValidation allowBlank="1" showInputMessage="1" showErrorMessage="1" promptTitle="Informatique et programmation" prompt="Écrire un programme dans lequel des actions sont déclenchées par des événements extérieurs." sqref="G27 G33"/>
    <dataValidation allowBlank="1" showInputMessage="1" showErrorMessage="1" promptTitle="Modélisation simulation OT" prompt="Simuler numériquement la structure et/ou le comportement d’un objet. Interpréter le comportement de l’objet technique et le communiquer en argumentant." sqref="F29"/>
    <dataValidation allowBlank="1" showInputMessage="1" showErrorMessage="1" promptTitle="Design, innovation et créativité" prompt="Organiser, structurer et stocker des ressources numériques." sqref="D30"/>
    <dataValidation allowBlank="1" showInputMessage="1" showErrorMessage="1" promptTitle="OT, Changts  induits société" prompt="Regrouper des objets en familles et lignées." sqref="E37 E39"/>
    <dataValidation allowBlank="1" showInputMessage="1" showErrorMessage="1" promptTitle="OT, Changts  induits société" prompt="Comparer et commenter les évolutions des objets et systèmes" sqref="E36"/>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5"/>
    <dataValidation allowBlank="1" showInputMessage="1" showErrorMessage="1" promptTitle="OT, Changts  induits société" prompt="_x000a__x000a_Comparer et commenter les évolutions des objets en articulant différents points de vue : fonctionnel, structurel, environnemental, technique, scientifique, social, historique, économique." sqref="E40"/>
    <dataValidation allowBlank="1" showInputMessage="1" showErrorMessage="1" promptTitle="Modélisation simulation OT" prompt="Analyser le fonctionnement et la structure d’un objet, identifier les entrées et sorties." sqref="F43"/>
    <dataValidation allowBlank="1" showInputMessage="1" showErrorMessage="1" promptTitle="Modélisation simulation OT" prompt="Interpréter des résultats expérimentaux, en tirer une conclusion et la communiquer en argumentant." sqref="F44"/>
    <dataValidation allowBlank="1" showInputMessage="1" showErrorMessage="1" promptTitle="Modelisation simulation OT" prompt="Utiliser une modélisation pour comprendre, formaliser, partager, construire, investiguer, prouver." sqref="F45"/>
    <dataValidation allowBlank="1" showInputMessage="1" showErrorMessage="1" promptTitle="Modélisation simulation OT" prompt="Respecter une procédure de travail garantissant un résultat en respectant les règles de sécurité et d’utilisation des outils mis à disposition." sqref="F9 F19"/>
    <dataValidation allowBlank="1" showInputMessage="1" showErrorMessage="1" promptTitle="Informatique et programmation" prompt="Analyser le comportement attendu d’un système réel et décomposer le problème posé en sous-problèmes afin de structurer un programme de commande." sqref="G47"/>
    <dataValidation allowBlank="1" showInputMessage="1" showErrorMessage="1" promptTitle="Design, innovation et créativité" prompt="Participer à l’organisation de projets, la définition des rôles, la planification (se projeter et anticiper) et aux revues de projet." sqref="D12"/>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35"/>
  <sheetViews>
    <sheetView zoomScale="85" zoomScaleNormal="85" workbookViewId="0">
      <selection activeCell="B2" sqref="B2:M2"/>
    </sheetView>
  </sheetViews>
  <sheetFormatPr baseColWidth="10" defaultRowHeight="15" x14ac:dyDescent="0.25"/>
  <cols>
    <col min="1" max="1" width="7.28515625" customWidth="1"/>
    <col min="2" max="10" width="6.5703125" customWidth="1"/>
    <col min="11" max="11" width="9.140625" customWidth="1"/>
    <col min="12" max="17" width="8.28515625" customWidth="1"/>
    <col min="18" max="25" width="8.5703125" customWidth="1"/>
    <col min="26" max="31" width="4.7109375" customWidth="1"/>
  </cols>
  <sheetData>
    <row r="1" spans="1:27" ht="18" customHeight="1" x14ac:dyDescent="0.25">
      <c r="A1" s="674" t="s">
        <v>517</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c r="AA1" s="254"/>
    </row>
    <row r="2" spans="1:27" s="273" customFormat="1" ht="20.25" customHeight="1" thickBot="1" x14ac:dyDescent="0.3">
      <c r="A2" s="675"/>
      <c r="B2" s="676" t="str">
        <f>INDEX(Problématiques_compétences!$A$3:$D$118,QUOTIENT(MATCH(A1,Problématiques_compétences!$D$3:$D$118,0),8)*8+2,1)</f>
        <v>4) Programmer un objet</v>
      </c>
      <c r="C2" s="677"/>
      <c r="D2" s="677"/>
      <c r="E2" s="677"/>
      <c r="F2" s="677"/>
      <c r="G2" s="677"/>
      <c r="H2" s="677"/>
      <c r="I2" s="677"/>
      <c r="J2" s="677"/>
      <c r="K2" s="677"/>
      <c r="L2" s="677"/>
      <c r="M2" s="678"/>
      <c r="N2" s="296" t="str">
        <f>INDEX(Problématiques_compétences!$B$3:$D$118,MATCH(A1,Problématiques_compétences!$D$3:$D$118,0),1)</f>
        <v>Comment réaliser une application androïd à destination des parents d'élève</v>
      </c>
      <c r="O2" s="297"/>
      <c r="P2" s="297"/>
      <c r="Q2" s="297"/>
      <c r="R2" s="297"/>
      <c r="S2" s="297"/>
      <c r="T2" s="297"/>
      <c r="U2" s="297"/>
      <c r="V2" s="297"/>
      <c r="W2" s="297"/>
      <c r="X2" s="297"/>
      <c r="Y2" s="298"/>
    </row>
    <row r="3" spans="1:27"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7"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2.7</v>
      </c>
      <c r="B4" s="683" t="str">
        <f ca="1">INDEX(Programme!$B$4:$C$46,MATCH(A4,Programme!$B$4:$B$46,0),2)</f>
        <v>► Imaginer, concevoir et programmer des applications informatiques nomades.</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DIC.1.5</v>
      </c>
      <c r="L4" s="679" t="str">
        <f ca="1">IFERROR(INDEX(Programme!$I$7:$J$94,MATCH($K4,Programme!$I$7:$I$94,0),2),"")</f>
        <v>Imaginer des solutions pour produire des objets et des éléments de programmes informatiques en réponse au besoin.</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Design. Innovation et créativité. Veille. Représentation de solutions (croquis, schémas, algorithmes). Réalité augmentée. Objets connectés.</v>
      </c>
      <c r="S4" s="679"/>
      <c r="T4" s="679"/>
      <c r="U4" s="679"/>
      <c r="V4" s="679"/>
      <c r="W4" s="679"/>
      <c r="X4" s="679"/>
      <c r="Y4" s="687"/>
    </row>
    <row r="5" spans="1:27" s="254" customFormat="1"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IP.2.2</v>
      </c>
      <c r="L5" s="681" t="str">
        <f ca="1">IFERROR(INDEX(Programme!$I$7:$J$94,MATCH($K5,Programme!$I$7:$I$94,0),2),"")</f>
        <v>Écrire, mettre au point (tester, corriger) et exécuter un programme commandant un système réel et vérifier le comportement attendu.</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7" s="254" customFormat="1"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3.1</v>
      </c>
      <c r="B6" s="683" t="str">
        <f ca="1">IFERROR(INDEX(Programme!$B$4:$C$46,MATCH(A6,Programme!$B$4:$B$46,0),2),"")</f>
        <v>► Exprimer sa pensée à l’aide d’outils de description adaptés : croquis, schémas, graphes, diagrammes, tableaux (représentations non normées).</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OTSCIS.2.1</v>
      </c>
      <c r="L6" s="679" t="str">
        <f ca="1">IFERROR(INDEX(Programme!$I$7:$J$94,MATCH($K6,Programme!$I$7:$I$94,0),2),"")</f>
        <v xml:space="preserve">Exprimer sa pensée à l’aide d’outils de description adaptés : croquis, schémas, graphes, diagrammes, tableaux. </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Croquis à main levée. Différents schémas. Carte heuristique. Notion d’algorithme.</v>
      </c>
      <c r="S6" s="679"/>
      <c r="T6" s="679"/>
      <c r="U6" s="679"/>
      <c r="V6" s="679"/>
      <c r="W6" s="679"/>
      <c r="X6" s="679"/>
      <c r="Y6" s="687"/>
    </row>
    <row r="7" spans="1:27"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7"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5.1</v>
      </c>
      <c r="B8" s="683" t="str">
        <f ca="1">IFERROR(INDEX(Programme!$B$4:$C$46,MATCH(A8,Programme!$B$4:$B$46,0),2),"")</f>
        <v>► Simuler numériquement la structure et/ou le comportement d’un objet.</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MSOST.2.2</v>
      </c>
      <c r="L8" s="679" t="str">
        <f ca="1">IFERROR(INDEX(Programme!$I$7:$J$94,MATCH($K8,Programme!$I$7:$I$94,0),2),"")</f>
        <v>Simuler numériquement la structure et/ou le comportement d’un objet. Interpréter le comportement de l’objet technique et le communiquer en argumentant.</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Notions d’écarts entre les attentes fixées par le cahier des charges et les résultats de la simulation.</v>
      </c>
      <c r="S8" s="679"/>
      <c r="T8" s="679"/>
      <c r="U8" s="679"/>
      <c r="V8" s="679"/>
      <c r="W8" s="679"/>
      <c r="X8" s="679"/>
      <c r="Y8" s="687"/>
    </row>
    <row r="9" spans="1:27" s="273" customFormat="1"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7"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683" t="str">
        <f ca="1">IFERROR(INDEX(Programme!$B$4:$C$46,MATCH(A10,Programme!$B$4:$B$46,0),2),"")</f>
        <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
      </c>
      <c r="L10" s="679" t="str">
        <f ca="1">IFERROR(INDEX(Programme!$I$7:$J$94,MATCH($K10,Programme!$I$7:$I$94,0),2),"")</f>
        <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7"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7" s="254" customFormat="1" ht="16.5" customHeight="1" x14ac:dyDescent="0.25">
      <c r="A12" s="373" t="s">
        <v>70</v>
      </c>
      <c r="B12" s="374"/>
      <c r="C12" s="374"/>
      <c r="D12" s="374"/>
      <c r="E12" s="374"/>
      <c r="F12" s="374"/>
      <c r="G12" s="374"/>
      <c r="H12" s="374"/>
      <c r="I12" s="374"/>
      <c r="J12" s="374"/>
      <c r="K12" s="375"/>
      <c r="L12" s="376"/>
      <c r="M12" s="377"/>
      <c r="N12" s="378" t="s">
        <v>72</v>
      </c>
      <c r="O12" s="379"/>
      <c r="P12" s="379"/>
      <c r="Q12" s="379"/>
      <c r="R12" s="379"/>
      <c r="S12" s="379"/>
      <c r="T12" s="379"/>
      <c r="U12" s="379"/>
      <c r="V12" s="379"/>
      <c r="W12" s="379"/>
      <c r="X12" s="379"/>
      <c r="Y12" s="380"/>
    </row>
    <row r="13" spans="1:27" s="254" customFormat="1" ht="30.75" customHeight="1" x14ac:dyDescent="0.25">
      <c r="A13" s="706"/>
      <c r="B13" s="707"/>
      <c r="C13" s="707"/>
      <c r="D13" s="707"/>
      <c r="E13" s="707"/>
      <c r="F13" s="707"/>
      <c r="G13" s="707"/>
      <c r="H13" s="707"/>
      <c r="I13" s="707"/>
      <c r="J13" s="707"/>
      <c r="K13" s="707"/>
      <c r="L13" s="707"/>
      <c r="M13" s="708"/>
      <c r="N13" s="700"/>
      <c r="O13" s="701"/>
      <c r="P13" s="701"/>
      <c r="Q13" s="701"/>
      <c r="R13" s="701"/>
      <c r="S13" s="701"/>
      <c r="T13" s="701"/>
      <c r="U13" s="701"/>
      <c r="V13" s="701"/>
      <c r="W13" s="701"/>
      <c r="X13" s="701"/>
      <c r="Y13" s="702"/>
    </row>
    <row r="14" spans="1:27" s="254" customFormat="1"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7" s="254" customFormat="1" ht="16.5" customHeight="1" x14ac:dyDescent="0.25">
      <c r="A15" s="381" t="s">
        <v>382</v>
      </c>
      <c r="B15" s="382"/>
      <c r="C15" s="383"/>
      <c r="D15" s="383"/>
      <c r="E15" s="383"/>
      <c r="F15" s="383"/>
      <c r="G15" s="383"/>
      <c r="H15" s="383"/>
      <c r="I15" s="383"/>
      <c r="J15" s="383"/>
      <c r="K15" s="384"/>
      <c r="L15" s="385"/>
      <c r="M15" s="386"/>
      <c r="N15" s="387" t="s">
        <v>383</v>
      </c>
      <c r="O15" s="388"/>
      <c r="P15" s="388"/>
      <c r="Q15" s="388"/>
      <c r="R15" s="388"/>
      <c r="S15" s="388"/>
      <c r="T15" s="388"/>
      <c r="U15" s="388"/>
      <c r="V15" s="388"/>
      <c r="W15" s="388"/>
      <c r="X15" s="388"/>
      <c r="Y15" s="389"/>
    </row>
    <row r="16" spans="1:27" s="254" customFormat="1" ht="30" customHeight="1" x14ac:dyDescent="0.25">
      <c r="A16" s="700"/>
      <c r="B16" s="701"/>
      <c r="C16" s="701"/>
      <c r="D16" s="701"/>
      <c r="E16" s="701"/>
      <c r="F16" s="701"/>
      <c r="G16" s="701"/>
      <c r="H16" s="701"/>
      <c r="I16" s="701"/>
      <c r="J16" s="701"/>
      <c r="K16" s="701"/>
      <c r="L16" s="701"/>
      <c r="M16" s="702"/>
      <c r="N16" s="700"/>
      <c r="O16" s="701"/>
      <c r="P16" s="701"/>
      <c r="Q16" s="701"/>
      <c r="R16" s="701"/>
      <c r="S16" s="701"/>
      <c r="T16" s="701"/>
      <c r="U16" s="701"/>
      <c r="V16" s="701"/>
      <c r="W16" s="701"/>
      <c r="X16" s="701"/>
      <c r="Y16" s="702"/>
    </row>
    <row r="17" spans="1:25" s="254" customFormat="1"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390" t="s">
        <v>73</v>
      </c>
      <c r="B18" s="379"/>
      <c r="C18" s="379"/>
      <c r="D18" s="379"/>
      <c r="E18" s="379"/>
      <c r="F18" s="379"/>
      <c r="G18" s="379"/>
      <c r="H18" s="379"/>
      <c r="I18" s="379"/>
      <c r="J18" s="379"/>
      <c r="K18" s="378"/>
      <c r="L18" s="376"/>
      <c r="M18" s="391"/>
      <c r="N18" s="695" t="s">
        <v>388</v>
      </c>
      <c r="O18" s="696"/>
      <c r="P18" s="696"/>
      <c r="Q18" s="696"/>
      <c r="R18" s="716"/>
      <c r="S18" s="716"/>
      <c r="T18" s="716"/>
      <c r="U18" s="716"/>
      <c r="V18" s="716"/>
      <c r="W18" s="716"/>
      <c r="X18" s="716"/>
      <c r="Y18" s="717"/>
    </row>
    <row r="19" spans="1:25" ht="15.75" thickBot="1" x14ac:dyDescent="0.3">
      <c r="A19" s="416" t="s">
        <v>473</v>
      </c>
      <c r="B19" s="392"/>
      <c r="C19" s="392"/>
      <c r="D19" s="392"/>
      <c r="E19" s="392"/>
      <c r="F19" s="392"/>
      <c r="G19" s="392"/>
      <c r="H19" s="393"/>
      <c r="I19" s="393"/>
      <c r="J19" s="393"/>
      <c r="K19" s="394"/>
      <c r="L19" s="394"/>
      <c r="M19" s="395"/>
      <c r="N19" s="697"/>
      <c r="O19" s="698"/>
      <c r="P19" s="698"/>
      <c r="Q19" s="698"/>
      <c r="R19" s="704"/>
      <c r="S19" s="704"/>
      <c r="T19" s="704"/>
      <c r="U19" s="704"/>
      <c r="V19" s="693"/>
      <c r="W19" s="693"/>
      <c r="X19" s="693"/>
      <c r="Y19" s="694"/>
    </row>
    <row r="20" spans="1:25" x14ac:dyDescent="0.25">
      <c r="A20" s="396"/>
      <c r="B20" s="388"/>
      <c r="C20" s="388"/>
      <c r="D20" s="388"/>
      <c r="E20" s="388"/>
      <c r="F20" s="388"/>
      <c r="G20" s="388"/>
      <c r="H20" s="384"/>
      <c r="I20" s="384"/>
      <c r="J20" s="384"/>
      <c r="K20" s="397"/>
      <c r="L20" s="397"/>
      <c r="M20" s="397"/>
      <c r="N20" s="397"/>
      <c r="O20" s="398"/>
      <c r="P20" s="398"/>
      <c r="Q20" s="398"/>
      <c r="R20" s="398"/>
      <c r="S20" s="398"/>
      <c r="T20" s="398"/>
      <c r="U20" s="398"/>
      <c r="V20" s="398"/>
      <c r="W20" s="398"/>
      <c r="X20" s="398"/>
      <c r="Y20" s="398"/>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399"/>
      <c r="B22" s="366"/>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c r="D23" s="668"/>
      <c r="E23" s="668"/>
      <c r="F23" s="668"/>
      <c r="G23" s="668"/>
      <c r="H23" s="668"/>
      <c r="I23" s="668"/>
      <c r="J23" s="668"/>
      <c r="K23" s="669"/>
      <c r="L23" s="668"/>
      <c r="M23" s="668"/>
      <c r="N23" s="668"/>
      <c r="O23" s="668"/>
      <c r="P23" s="668"/>
      <c r="Q23" s="668"/>
      <c r="R23" s="669"/>
      <c r="S23" s="667"/>
      <c r="T23" s="668"/>
      <c r="U23" s="668"/>
      <c r="V23" s="668"/>
      <c r="W23" s="668"/>
      <c r="X23" s="668"/>
      <c r="Y23" s="669"/>
    </row>
    <row r="24" spans="1:25" ht="45" customHeight="1" x14ac:dyDescent="0.25">
      <c r="A24" s="670" t="s">
        <v>79</v>
      </c>
      <c r="B24" s="671"/>
      <c r="C24" s="667"/>
      <c r="D24" s="668"/>
      <c r="E24" s="668"/>
      <c r="F24" s="668"/>
      <c r="G24" s="668"/>
      <c r="H24" s="668"/>
      <c r="I24" s="668"/>
      <c r="J24" s="668"/>
      <c r="K24" s="669"/>
      <c r="L24" s="667"/>
      <c r="M24" s="668"/>
      <c r="N24" s="668"/>
      <c r="O24" s="668"/>
      <c r="P24" s="668"/>
      <c r="Q24" s="668"/>
      <c r="R24" s="669"/>
      <c r="S24" s="667"/>
      <c r="T24" s="668"/>
      <c r="U24" s="668"/>
      <c r="V24" s="668"/>
      <c r="W24" s="668"/>
      <c r="X24" s="668"/>
      <c r="Y24" s="669"/>
    </row>
    <row r="25" spans="1:25" ht="45" customHeight="1" x14ac:dyDescent="0.25">
      <c r="A25" s="672" t="s">
        <v>81</v>
      </c>
      <c r="B25" s="673"/>
      <c r="C25" s="667"/>
      <c r="D25" s="668"/>
      <c r="E25" s="668"/>
      <c r="F25" s="668"/>
      <c r="G25" s="668"/>
      <c r="H25" s="668"/>
      <c r="I25" s="668"/>
      <c r="J25" s="668"/>
      <c r="K25" s="669"/>
      <c r="L25" s="667"/>
      <c r="M25" s="668"/>
      <c r="N25" s="668"/>
      <c r="O25" s="668"/>
      <c r="P25" s="668"/>
      <c r="Q25" s="668"/>
      <c r="R25" s="669"/>
      <c r="S25" s="667"/>
      <c r="T25" s="668"/>
      <c r="U25" s="668"/>
      <c r="V25" s="668"/>
      <c r="W25" s="668"/>
      <c r="X25" s="668"/>
      <c r="Y25" s="669"/>
    </row>
    <row r="26" spans="1:25" ht="45" customHeight="1" x14ac:dyDescent="0.25">
      <c r="A26" s="672" t="s">
        <v>80</v>
      </c>
      <c r="B26" s="673"/>
      <c r="C26" s="667"/>
      <c r="D26" s="668"/>
      <c r="E26" s="668"/>
      <c r="F26" s="668"/>
      <c r="G26" s="668"/>
      <c r="H26" s="668"/>
      <c r="I26" s="668"/>
      <c r="J26" s="668"/>
      <c r="K26" s="669"/>
      <c r="L26" s="667"/>
      <c r="M26" s="668"/>
      <c r="N26" s="668"/>
      <c r="O26" s="668"/>
      <c r="P26" s="668"/>
      <c r="Q26" s="668"/>
      <c r="R26" s="669"/>
      <c r="S26" s="667"/>
      <c r="T26" s="668"/>
      <c r="U26" s="668"/>
      <c r="V26" s="668"/>
      <c r="W26" s="668"/>
      <c r="X26" s="668"/>
      <c r="Y26" s="669"/>
    </row>
    <row r="27" spans="1:25" ht="45" customHeight="1" x14ac:dyDescent="0.25">
      <c r="A27" s="670" t="s">
        <v>341</v>
      </c>
      <c r="B27" s="671"/>
      <c r="C27" s="667"/>
      <c r="D27" s="668"/>
      <c r="E27" s="668"/>
      <c r="F27" s="668"/>
      <c r="G27" s="668"/>
      <c r="H27" s="668"/>
      <c r="I27" s="668"/>
      <c r="J27" s="668"/>
      <c r="K27" s="669"/>
      <c r="L27" s="667"/>
      <c r="M27" s="668"/>
      <c r="N27" s="668"/>
      <c r="O27" s="668"/>
      <c r="P27" s="668"/>
      <c r="Q27" s="668"/>
      <c r="R27" s="669"/>
      <c r="S27" s="667"/>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sheetProtection sheet="1" objects="1" scenarios="1"/>
  <mergeCells count="56">
    <mergeCell ref="A23:B23"/>
    <mergeCell ref="C24:K24"/>
    <mergeCell ref="A16:M17"/>
    <mergeCell ref="B8:J8"/>
    <mergeCell ref="B10:J10"/>
    <mergeCell ref="B11:J11"/>
    <mergeCell ref="A13:M14"/>
    <mergeCell ref="A21:Y21"/>
    <mergeCell ref="N13:Y14"/>
    <mergeCell ref="R9:Y9"/>
    <mergeCell ref="R10:Y10"/>
    <mergeCell ref="R11:Y11"/>
    <mergeCell ref="N16:Y17"/>
    <mergeCell ref="R18:U18"/>
    <mergeCell ref="V18:Y18"/>
    <mergeCell ref="R19:U19"/>
    <mergeCell ref="V19:Y19"/>
    <mergeCell ref="N18:Q19"/>
    <mergeCell ref="S23:Y23"/>
    <mergeCell ref="C23:K23"/>
    <mergeCell ref="L23:R23"/>
    <mergeCell ref="L24:R24"/>
    <mergeCell ref="L22:R22"/>
    <mergeCell ref="C22:K22"/>
    <mergeCell ref="S22:Y22"/>
    <mergeCell ref="S24:Y24"/>
    <mergeCell ref="R4:Y4"/>
    <mergeCell ref="R5:Y5"/>
    <mergeCell ref="R6:Y6"/>
    <mergeCell ref="R7:Y7"/>
    <mergeCell ref="R8:Y8"/>
    <mergeCell ref="A24:B24"/>
    <mergeCell ref="A25:B25"/>
    <mergeCell ref="A26:B26"/>
    <mergeCell ref="A27:B27"/>
    <mergeCell ref="A1:A2"/>
    <mergeCell ref="B2:M2"/>
    <mergeCell ref="L4:Q4"/>
    <mergeCell ref="L5:Q5"/>
    <mergeCell ref="L6:Q6"/>
    <mergeCell ref="B4:J4"/>
    <mergeCell ref="B6:J6"/>
    <mergeCell ref="L7:Q7"/>
    <mergeCell ref="L8:Q8"/>
    <mergeCell ref="L9:Q9"/>
    <mergeCell ref="L10:Q10"/>
    <mergeCell ref="L11:Q11"/>
    <mergeCell ref="L27:R27"/>
    <mergeCell ref="S25:Y25"/>
    <mergeCell ref="S26:Y26"/>
    <mergeCell ref="S27:Y27"/>
    <mergeCell ref="C25:K25"/>
    <mergeCell ref="C27:K27"/>
    <mergeCell ref="C26:K26"/>
    <mergeCell ref="L25:R25"/>
    <mergeCell ref="L26:R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0" zoomScaleNormal="100" workbookViewId="0">
      <selection activeCell="I31" sqref="I31"/>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498</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1) Stabilité d'une structure</v>
      </c>
      <c r="C2" s="677"/>
      <c r="D2" s="677"/>
      <c r="E2" s="677"/>
      <c r="F2" s="677"/>
      <c r="G2" s="677"/>
      <c r="H2" s="677"/>
      <c r="I2" s="677"/>
      <c r="J2" s="677"/>
      <c r="K2" s="677"/>
      <c r="L2" s="677"/>
      <c r="M2" s="678"/>
      <c r="N2" s="296" t="str">
        <f>INDEX(Problématiques_compétences!$B$3:$D$118,MATCH(A1,Problématiques_compétences!$D$3:$D$118,0),1)</f>
        <v>Pourquoi une construction treillis permet-elle de franchir un obstacle sans danger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CS 1.7</v>
      </c>
      <c r="B4" s="683" t="str">
        <f ca="1">INDEX(Programme!$B$4:$C$46,MATCH(A4,Programme!$B$4:$B$46,0),2)</f>
        <v>► Interpréter des résultats expérimentaux, en tirer une conclusion et la communiquer en argumentant.</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MSOST.1.7</v>
      </c>
      <c r="L4" s="679" t="str">
        <f ca="1">IFERROR(INDEX(Programme!$I$7:$J$94,MATCH($K4,Programme!$I$7:$I$94,0),2),"")</f>
        <v>Interpréter des résultats expérimentaux, en tirer une conclusion et la communiquer en argumentant.</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Notions d’écarts entre les attentes fixées par le cahier des charges et les résultats de l’expérimentation.</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2.4</v>
      </c>
      <c r="B6" s="683" t="str">
        <f ca="1">IFERROR(INDEX(Programme!$B$4:$C$46,MATCH(A6,Programme!$B$4:$B$46,0),2),"")</f>
        <v>► Associer des solutions techniques à des fonctions.</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MSOST.1.2</v>
      </c>
      <c r="L6" s="679" t="str">
        <f ca="1">IFERROR(INDEX(Programme!$I$7:$J$94,MATCH($K6,Programme!$I$7:$I$94,0),2),"")</f>
        <v>Associer des solutions techniques à des fonctions.</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Analyse fonctionnelle systémique.</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3.1</v>
      </c>
      <c r="B8" s="683" t="str">
        <f ca="1">IFERROR(INDEX(Programme!$B$4:$C$46,MATCH(A8,Programme!$B$4:$B$46,0),2),"")</f>
        <v>► Exprimer sa pensée à l’aide d’outils de description adaptés : croquis, schémas, graphes, diagrammes, tableaux (représentations non normées).</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OTSCIS.2.1</v>
      </c>
      <c r="L8" s="679" t="str">
        <f ca="1">IFERROR(INDEX(Programme!$I$7:$J$94,MATCH($K8,Programme!$I$7:$I$94,0),2),"")</f>
        <v xml:space="preserve">Exprimer sa pensée à l’aide d’outils de description adaptés : croquis, schémas, graphes, diagrammes, tableaux. </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Croquis à main levée. Différents schémas. Carte heuristique. Notion d’algorithme.</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5.1</v>
      </c>
      <c r="B10" s="683" t="str">
        <f ca="1">IFERROR(INDEX(Programme!$B$4:$C$46,MATCH(A10,Programme!$B$4:$B$46,0),2),"")</f>
        <v>► Simuler numériquement la structure et/ou le comportement d’un objet.</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MSOST.2.2</v>
      </c>
      <c r="L10" s="679" t="str">
        <f ca="1">IFERROR(INDEX(Programme!$I$7:$J$94,MATCH($K10,Programme!$I$7:$I$94,0),2),"")</f>
        <v>Simuler numériquement la structure et/ou le comportement d’un objet. Interpréter le comportement de l’objet technique et le communiquer en argumentant.</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Notions d’écarts entre les attentes fixées par le cahier des charges et les résultats de la simulation.</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760" t="s">
        <v>70</v>
      </c>
      <c r="B12" s="761"/>
      <c r="C12" s="761"/>
      <c r="D12" s="761"/>
      <c r="E12" s="761"/>
      <c r="F12" s="761"/>
      <c r="G12" s="761"/>
      <c r="H12" s="761"/>
      <c r="I12" s="761"/>
      <c r="J12" s="761"/>
      <c r="K12" s="762"/>
      <c r="L12" s="763"/>
      <c r="M12" s="764"/>
      <c r="N12" s="765" t="s">
        <v>72</v>
      </c>
      <c r="O12" s="766"/>
      <c r="P12" s="766"/>
      <c r="Q12" s="766"/>
      <c r="R12" s="766"/>
      <c r="S12" s="766"/>
      <c r="T12" s="766"/>
      <c r="U12" s="766"/>
      <c r="V12" s="766"/>
      <c r="W12" s="766"/>
      <c r="X12" s="766"/>
      <c r="Y12" s="767"/>
    </row>
    <row r="13" spans="1:25" ht="30.75" customHeight="1" x14ac:dyDescent="0.25">
      <c r="A13" s="706" t="s">
        <v>927</v>
      </c>
      <c r="B13" s="707"/>
      <c r="C13" s="707"/>
      <c r="D13" s="707"/>
      <c r="E13" s="707"/>
      <c r="F13" s="707"/>
      <c r="G13" s="707"/>
      <c r="H13" s="707"/>
      <c r="I13" s="707"/>
      <c r="J13" s="707"/>
      <c r="K13" s="707"/>
      <c r="L13" s="707"/>
      <c r="M13" s="708"/>
      <c r="N13" s="700" t="s">
        <v>546</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768" t="s">
        <v>382</v>
      </c>
      <c r="B15" s="769"/>
      <c r="C15" s="770"/>
      <c r="D15" s="770"/>
      <c r="E15" s="770"/>
      <c r="F15" s="770"/>
      <c r="G15" s="770"/>
      <c r="H15" s="770"/>
      <c r="I15" s="770"/>
      <c r="J15" s="770"/>
      <c r="K15" s="771"/>
      <c r="L15" s="772"/>
      <c r="M15" s="773"/>
      <c r="N15" s="774" t="s">
        <v>383</v>
      </c>
      <c r="O15" s="775"/>
      <c r="P15" s="775"/>
      <c r="Q15" s="775"/>
      <c r="R15" s="775"/>
      <c r="S15" s="775"/>
      <c r="T15" s="775"/>
      <c r="U15" s="775"/>
      <c r="V15" s="775"/>
      <c r="W15" s="775"/>
      <c r="X15" s="775"/>
      <c r="Y15" s="776"/>
    </row>
    <row r="16" spans="1:25" ht="30" customHeight="1" x14ac:dyDescent="0.25">
      <c r="A16" s="700" t="s">
        <v>928</v>
      </c>
      <c r="B16" s="701"/>
      <c r="C16" s="701"/>
      <c r="D16" s="701"/>
      <c r="E16" s="701"/>
      <c r="F16" s="701"/>
      <c r="G16" s="701"/>
      <c r="H16" s="701"/>
      <c r="I16" s="701"/>
      <c r="J16" s="701"/>
      <c r="K16" s="701"/>
      <c r="L16" s="701"/>
      <c r="M16" s="702"/>
      <c r="N16" s="700" t="s">
        <v>547</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777" t="s">
        <v>73</v>
      </c>
      <c r="B18" s="766"/>
      <c r="C18" s="766"/>
      <c r="D18" s="766"/>
      <c r="E18" s="766"/>
      <c r="F18" s="718" t="s">
        <v>548</v>
      </c>
      <c r="G18" s="718"/>
      <c r="H18" s="718"/>
      <c r="I18" s="718"/>
      <c r="J18" s="718"/>
      <c r="K18" s="718"/>
      <c r="L18" s="718"/>
      <c r="M18" s="719"/>
      <c r="N18" s="695" t="s">
        <v>388</v>
      </c>
      <c r="O18" s="696"/>
      <c r="P18" s="696"/>
      <c r="Q18" s="696"/>
      <c r="R18" s="718" t="s">
        <v>929</v>
      </c>
      <c r="S18" s="718"/>
      <c r="T18" s="718"/>
      <c r="U18" s="718"/>
      <c r="V18" s="718"/>
      <c r="W18" s="718"/>
      <c r="X18" s="718"/>
      <c r="Y18" s="719"/>
    </row>
    <row r="19" spans="1:25" ht="25.5" customHeight="1" thickBot="1" x14ac:dyDescent="0.3">
      <c r="A19" s="786" t="s">
        <v>473</v>
      </c>
      <c r="B19" s="778"/>
      <c r="C19" s="778"/>
      <c r="D19" s="778"/>
      <c r="E19" s="778"/>
      <c r="F19" s="778"/>
      <c r="G19" s="778"/>
      <c r="H19" s="779"/>
      <c r="I19" s="779"/>
      <c r="J19" s="779"/>
      <c r="K19" s="780"/>
      <c r="L19" s="780"/>
      <c r="M19" s="781"/>
      <c r="N19" s="697"/>
      <c r="O19" s="698"/>
      <c r="P19" s="698"/>
      <c r="Q19" s="698"/>
      <c r="R19" s="720"/>
      <c r="S19" s="720"/>
      <c r="T19" s="720"/>
      <c r="U19" s="720"/>
      <c r="V19" s="720"/>
      <c r="W19" s="720"/>
      <c r="X19" s="720"/>
      <c r="Y19" s="721"/>
    </row>
    <row r="20" spans="1:25" x14ac:dyDescent="0.25">
      <c r="A20" s="782"/>
      <c r="B20" s="775"/>
      <c r="C20" s="775"/>
      <c r="D20" s="775"/>
      <c r="E20" s="775"/>
      <c r="F20" s="775"/>
      <c r="G20" s="775"/>
      <c r="H20" s="771"/>
      <c r="I20" s="771"/>
      <c r="J20" s="771"/>
      <c r="K20" s="783"/>
      <c r="L20" s="783"/>
      <c r="M20" s="783"/>
      <c r="N20" s="783"/>
      <c r="O20" s="784"/>
      <c r="P20" s="784"/>
      <c r="Q20" s="784"/>
      <c r="R20" s="784"/>
      <c r="S20" s="784"/>
      <c r="T20" s="784"/>
      <c r="U20" s="784"/>
      <c r="V20" s="784"/>
      <c r="W20" s="784"/>
      <c r="X20" s="784"/>
      <c r="Y20" s="784"/>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785"/>
      <c r="B22" s="759"/>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549</v>
      </c>
      <c r="D23" s="668"/>
      <c r="E23" s="668"/>
      <c r="F23" s="668"/>
      <c r="G23" s="668"/>
      <c r="H23" s="668"/>
      <c r="I23" s="668"/>
      <c r="J23" s="668"/>
      <c r="K23" s="669"/>
      <c r="L23" s="668" t="s">
        <v>550</v>
      </c>
      <c r="M23" s="668"/>
      <c r="N23" s="668"/>
      <c r="O23" s="668"/>
      <c r="P23" s="668"/>
      <c r="Q23" s="668"/>
      <c r="R23" s="669"/>
      <c r="S23" s="667" t="s">
        <v>930</v>
      </c>
      <c r="T23" s="668"/>
      <c r="U23" s="668"/>
      <c r="V23" s="668"/>
      <c r="W23" s="668"/>
      <c r="X23" s="668"/>
      <c r="Y23" s="669"/>
    </row>
    <row r="24" spans="1:25" ht="45" customHeight="1" x14ac:dyDescent="0.25">
      <c r="A24" s="670" t="s">
        <v>79</v>
      </c>
      <c r="B24" s="671"/>
      <c r="C24" s="667" t="s">
        <v>551</v>
      </c>
      <c r="D24" s="668"/>
      <c r="E24" s="668"/>
      <c r="F24" s="668"/>
      <c r="G24" s="668"/>
      <c r="H24" s="668"/>
      <c r="I24" s="668"/>
      <c r="J24" s="668"/>
      <c r="K24" s="669"/>
      <c r="L24" s="667" t="s">
        <v>931</v>
      </c>
      <c r="M24" s="668"/>
      <c r="N24" s="668"/>
      <c r="O24" s="668"/>
      <c r="P24" s="668"/>
      <c r="Q24" s="668"/>
      <c r="R24" s="669"/>
      <c r="S24" s="667" t="s">
        <v>552</v>
      </c>
      <c r="T24" s="668"/>
      <c r="U24" s="668"/>
      <c r="V24" s="668"/>
      <c r="W24" s="668"/>
      <c r="X24" s="668"/>
      <c r="Y24" s="669"/>
    </row>
    <row r="25" spans="1:25" ht="45" customHeight="1" x14ac:dyDescent="0.25">
      <c r="A25" s="672" t="s">
        <v>81</v>
      </c>
      <c r="B25" s="673"/>
      <c r="C25" s="667" t="s">
        <v>932</v>
      </c>
      <c r="D25" s="668"/>
      <c r="E25" s="668"/>
      <c r="F25" s="668"/>
      <c r="G25" s="668"/>
      <c r="H25" s="668"/>
      <c r="I25" s="668"/>
      <c r="J25" s="668"/>
      <c r="K25" s="669"/>
      <c r="L25" s="667" t="s">
        <v>933</v>
      </c>
      <c r="M25" s="668"/>
      <c r="N25" s="668"/>
      <c r="O25" s="668"/>
      <c r="P25" s="668"/>
      <c r="Q25" s="668"/>
      <c r="R25" s="669"/>
      <c r="S25" s="667" t="s">
        <v>554</v>
      </c>
      <c r="T25" s="668"/>
      <c r="U25" s="668"/>
      <c r="V25" s="668"/>
      <c r="W25" s="668"/>
      <c r="X25" s="668"/>
      <c r="Y25" s="669"/>
    </row>
    <row r="26" spans="1:25" ht="57" customHeight="1" x14ac:dyDescent="0.25">
      <c r="A26" s="672" t="s">
        <v>80</v>
      </c>
      <c r="B26" s="673"/>
      <c r="C26" s="667" t="s">
        <v>934</v>
      </c>
      <c r="D26" s="668"/>
      <c r="E26" s="668"/>
      <c r="F26" s="668"/>
      <c r="G26" s="668"/>
      <c r="H26" s="668"/>
      <c r="I26" s="668"/>
      <c r="J26" s="668"/>
      <c r="K26" s="669"/>
      <c r="L26" s="667" t="s">
        <v>935</v>
      </c>
      <c r="M26" s="668"/>
      <c r="N26" s="668"/>
      <c r="O26" s="668"/>
      <c r="P26" s="668"/>
      <c r="Q26" s="668"/>
      <c r="R26" s="669"/>
      <c r="S26" s="667" t="s">
        <v>936</v>
      </c>
      <c r="T26" s="668"/>
      <c r="U26" s="668"/>
      <c r="V26" s="668"/>
      <c r="W26" s="668"/>
      <c r="X26" s="668"/>
      <c r="Y26" s="669"/>
    </row>
    <row r="27" spans="1:25" ht="45" customHeight="1" x14ac:dyDescent="0.25">
      <c r="A27" s="670" t="s">
        <v>341</v>
      </c>
      <c r="B27" s="671"/>
      <c r="C27" s="667" t="s">
        <v>937</v>
      </c>
      <c r="D27" s="668"/>
      <c r="E27" s="668"/>
      <c r="F27" s="668"/>
      <c r="G27" s="668"/>
      <c r="H27" s="668"/>
      <c r="I27" s="668"/>
      <c r="J27" s="668"/>
      <c r="K27" s="669"/>
      <c r="L27" s="667" t="s">
        <v>938</v>
      </c>
      <c r="M27" s="668"/>
      <c r="N27" s="668"/>
      <c r="O27" s="668"/>
      <c r="P27" s="668"/>
      <c r="Q27" s="668"/>
      <c r="R27" s="669"/>
      <c r="S27" s="667" t="s">
        <v>555</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4">
    <mergeCell ref="A27:B27"/>
    <mergeCell ref="C27:K27"/>
    <mergeCell ref="L27:R27"/>
    <mergeCell ref="S27:Y27"/>
    <mergeCell ref="A24:B24"/>
    <mergeCell ref="C24:K24"/>
    <mergeCell ref="L24:R24"/>
    <mergeCell ref="S24:Y24"/>
    <mergeCell ref="A25:B25"/>
    <mergeCell ref="C25:K25"/>
    <mergeCell ref="L25:R25"/>
    <mergeCell ref="S25:Y25"/>
    <mergeCell ref="A26:B26"/>
    <mergeCell ref="C26:K26"/>
    <mergeCell ref="L26:R26"/>
    <mergeCell ref="S26:Y2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Y19"/>
    <mergeCell ref="F18:M18"/>
    <mergeCell ref="A21:Y21"/>
    <mergeCell ref="C22:K22"/>
    <mergeCell ref="L22:R22"/>
    <mergeCell ref="S22:Y22"/>
    <mergeCell ref="A23:B23"/>
    <mergeCell ref="C23:K23"/>
    <mergeCell ref="L23:R23"/>
    <mergeCell ref="S23:Y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7" zoomScale="85" zoomScaleNormal="85" workbookViewId="0">
      <selection activeCell="AD24" sqref="AD24"/>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502</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2) Franchir un obstacle</v>
      </c>
      <c r="C2" s="677"/>
      <c r="D2" s="677"/>
      <c r="E2" s="677"/>
      <c r="F2" s="677"/>
      <c r="G2" s="677"/>
      <c r="H2" s="677"/>
      <c r="I2" s="677"/>
      <c r="J2" s="677"/>
      <c r="K2" s="677"/>
      <c r="L2" s="677"/>
      <c r="M2" s="678"/>
      <c r="N2" s="296" t="str">
        <f>INDEX(Problématiques_compétences!$B$3:$D$118,MATCH(A1,Problématiques_compétences!$D$3:$D$118,0),1)</f>
        <v>Comment intégrer un ouvrage dans son environnement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1.3</v>
      </c>
      <c r="B4" s="683" t="str">
        <f ca="1">INDEX(Programme!$B$4:$C$46,MATCH(A4,Programme!$B$4:$B$46,0),2)</f>
        <v xml:space="preserve">► Rechercher des solutions techniques à un problème posé, expliciter ses choix et les communiquer en argumentant. </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DIC.1.5</v>
      </c>
      <c r="L4" s="679" t="str">
        <f ca="1">IFERROR(INDEX(Programme!$I$7:$J$94,MATCH($K4,Programme!$I$7:$I$94,0),2),"")</f>
        <v>Imaginer des solutions pour produire des objets et des éléments de programmes informatiques en réponse au besoin.</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Design. Innovation et créativité. Veille. Représentation de solutions (croquis, schémas, algorithmes). Réalité augmentée. Objets connectés.</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2.1</v>
      </c>
      <c r="B6" s="683" t="str">
        <f ca="1">IFERROR(INDEX(Programme!$B$4:$C$46,MATCH(A6,Programme!$B$4:$B$46,0),2),"")</f>
        <v>► Identifier un besoin et énoncer un problème technique, identifier les conditions, contraintes (normes et règlements) et ressources correspondantes.</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DIC.1.1</v>
      </c>
      <c r="L6" s="679" t="str">
        <f ca="1">IFERROR(INDEX(Programme!$I$7:$J$94,MATCH($K6,Programme!$I$7:$I$94,0),2),"")</f>
        <v>Identifier un besoin (biens matériels ou services) et énoncer un problème technique.</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xml:space="preserve">Besoin, contraintes, normalisation. </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DIC.1.2</v>
      </c>
      <c r="L7" s="681" t="str">
        <f ca="1">IFERROR(INDEX(Programme!$I$7:$J$94,MATCH($K7,Programme!$I$7:$I$94,0),2),"")</f>
        <v>Identifier les conditions, contraintes (normes et règlements) et ressources correspondantes, qualifier et quantifier simplement les performances d’un objet technique existant ou à créer.</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xml:space="preserve">Principaux éléments d’un cahier des charges.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3.1</v>
      </c>
      <c r="B8" s="683" t="str">
        <f ca="1">IFERROR(INDEX(Programme!$B$4:$C$46,MATCH(A8,Programme!$B$4:$B$46,0),2),"")</f>
        <v>► Exprimer sa pensée à l’aide d’outils de description adaptés : croquis, schémas, graphes, diagrammes, tableaux (représentations non normées).</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OTSCIS.2.1</v>
      </c>
      <c r="L8" s="679" t="str">
        <f ca="1">IFERROR(INDEX(Programme!$I$7:$J$94,MATCH($K8,Programme!$I$7:$I$94,0),2),"")</f>
        <v xml:space="preserve">Exprimer sa pensée à l’aide d’outils de description adaptés : croquis, schémas, graphes, diagrammes, tableaux. </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Croquis à main levée. Différents schémas. Carte heuristique. Notion d’algorithme.</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5.3</v>
      </c>
      <c r="B10" s="683" t="str">
        <f ca="1">IFERROR(INDEX(Programme!$B$4:$C$46,MATCH(A10,Programme!$B$4:$B$46,0),2),"")</f>
        <v>► Lire, utiliser et produire des représentations numériques d’objets.</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OTSCIS.2.2</v>
      </c>
      <c r="L10" s="679" t="str">
        <f ca="1">IFERROR(INDEX(Programme!$I$7:$J$94,MATCH($K10,Programme!$I$7:$I$94,0),2),"")</f>
        <v>Lire, utiliser et produire, à l’aide d’outils de représentation numérique, des choix de solutions sous forme de dessins ou de schémas.</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Outils numériques de description des objets techniques.</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790" t="s">
        <v>70</v>
      </c>
      <c r="B12" s="791"/>
      <c r="C12" s="791"/>
      <c r="D12" s="791"/>
      <c r="E12" s="791"/>
      <c r="F12" s="791"/>
      <c r="G12" s="791"/>
      <c r="H12" s="791"/>
      <c r="I12" s="791"/>
      <c r="J12" s="791"/>
      <c r="K12" s="792"/>
      <c r="L12" s="793"/>
      <c r="M12" s="794"/>
      <c r="N12" s="795" t="s">
        <v>72</v>
      </c>
      <c r="O12" s="796"/>
      <c r="P12" s="796"/>
      <c r="Q12" s="796"/>
      <c r="R12" s="796"/>
      <c r="S12" s="796"/>
      <c r="T12" s="796"/>
      <c r="U12" s="796"/>
      <c r="V12" s="796"/>
      <c r="W12" s="796"/>
      <c r="X12" s="796"/>
      <c r="Y12" s="797"/>
    </row>
    <row r="13" spans="1:25" ht="30.75" customHeight="1" x14ac:dyDescent="0.25">
      <c r="A13" s="706" t="s">
        <v>939</v>
      </c>
      <c r="B13" s="707"/>
      <c r="C13" s="707"/>
      <c r="D13" s="707"/>
      <c r="E13" s="707"/>
      <c r="F13" s="707"/>
      <c r="G13" s="707"/>
      <c r="H13" s="707"/>
      <c r="I13" s="707"/>
      <c r="J13" s="707"/>
      <c r="K13" s="707"/>
      <c r="L13" s="707"/>
      <c r="M13" s="708"/>
      <c r="N13" s="700" t="s">
        <v>556</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798" t="s">
        <v>382</v>
      </c>
      <c r="B15" s="799"/>
      <c r="C15" s="800"/>
      <c r="D15" s="800"/>
      <c r="E15" s="800"/>
      <c r="F15" s="800"/>
      <c r="G15" s="800"/>
      <c r="H15" s="800"/>
      <c r="I15" s="800"/>
      <c r="J15" s="800"/>
      <c r="K15" s="801"/>
      <c r="L15" s="802"/>
      <c r="M15" s="803"/>
      <c r="N15" s="804" t="s">
        <v>383</v>
      </c>
      <c r="O15" s="805"/>
      <c r="P15" s="805"/>
      <c r="Q15" s="805"/>
      <c r="R15" s="805"/>
      <c r="S15" s="805"/>
      <c r="T15" s="805"/>
      <c r="U15" s="805"/>
      <c r="V15" s="805"/>
      <c r="W15" s="805"/>
      <c r="X15" s="805"/>
      <c r="Y15" s="806"/>
    </row>
    <row r="16" spans="1:25" ht="30" customHeight="1" x14ac:dyDescent="0.25">
      <c r="A16" s="700" t="s">
        <v>940</v>
      </c>
      <c r="B16" s="701"/>
      <c r="C16" s="701"/>
      <c r="D16" s="701"/>
      <c r="E16" s="701"/>
      <c r="F16" s="701"/>
      <c r="G16" s="701"/>
      <c r="H16" s="701"/>
      <c r="I16" s="701"/>
      <c r="J16" s="701"/>
      <c r="K16" s="701"/>
      <c r="L16" s="701"/>
      <c r="M16" s="702"/>
      <c r="N16" s="700" t="s">
        <v>941</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807" t="s">
        <v>73</v>
      </c>
      <c r="B18" s="796"/>
      <c r="C18" s="796"/>
      <c r="D18" s="796"/>
      <c r="E18" s="796"/>
      <c r="F18" s="796"/>
      <c r="G18" s="796"/>
      <c r="H18" s="796"/>
      <c r="I18" s="796"/>
      <c r="J18" s="796"/>
      <c r="K18" s="795"/>
      <c r="L18" s="793"/>
      <c r="M18" s="808"/>
      <c r="N18" s="695" t="s">
        <v>388</v>
      </c>
      <c r="O18" s="696"/>
      <c r="P18" s="696"/>
      <c r="Q18" s="696"/>
      <c r="R18" s="716"/>
      <c r="S18" s="716"/>
      <c r="T18" s="716"/>
      <c r="U18" s="716"/>
      <c r="V18" s="716"/>
      <c r="W18" s="716"/>
      <c r="X18" s="716"/>
      <c r="Y18" s="717"/>
    </row>
    <row r="19" spans="1:25" ht="20.25" customHeight="1" thickBot="1" x14ac:dyDescent="0.3">
      <c r="A19" s="817" t="s">
        <v>473</v>
      </c>
      <c r="B19" s="809"/>
      <c r="C19" s="809"/>
      <c r="D19" s="809"/>
      <c r="E19" s="809"/>
      <c r="F19" s="809" t="s">
        <v>557</v>
      </c>
      <c r="G19" s="809"/>
      <c r="H19" s="810"/>
      <c r="I19" s="810"/>
      <c r="J19" s="810"/>
      <c r="K19" s="811"/>
      <c r="L19" s="811"/>
      <c r="M19" s="812"/>
      <c r="N19" s="697"/>
      <c r="O19" s="698"/>
      <c r="P19" s="698"/>
      <c r="Q19" s="698"/>
      <c r="R19" s="704"/>
      <c r="S19" s="704"/>
      <c r="T19" s="704"/>
      <c r="U19" s="704"/>
      <c r="V19" s="693"/>
      <c r="W19" s="693"/>
      <c r="X19" s="693"/>
      <c r="Y19" s="694"/>
    </row>
    <row r="20" spans="1:25" x14ac:dyDescent="0.25">
      <c r="A20" s="813"/>
      <c r="B20" s="805"/>
      <c r="C20" s="805"/>
      <c r="D20" s="805"/>
      <c r="E20" s="805"/>
      <c r="F20" s="805"/>
      <c r="G20" s="805"/>
      <c r="H20" s="801"/>
      <c r="I20" s="801"/>
      <c r="J20" s="801"/>
      <c r="K20" s="814"/>
      <c r="L20" s="814"/>
      <c r="M20" s="814"/>
      <c r="N20" s="814"/>
      <c r="O20" s="815"/>
      <c r="P20" s="815"/>
      <c r="Q20" s="815"/>
      <c r="R20" s="815"/>
      <c r="S20" s="815"/>
      <c r="T20" s="815"/>
      <c r="U20" s="815"/>
      <c r="V20" s="815"/>
      <c r="W20" s="815"/>
      <c r="X20" s="815"/>
      <c r="Y20" s="815"/>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816"/>
      <c r="B22" s="789"/>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558</v>
      </c>
      <c r="D23" s="668"/>
      <c r="E23" s="668"/>
      <c r="F23" s="668"/>
      <c r="G23" s="668"/>
      <c r="H23" s="668"/>
      <c r="I23" s="668"/>
      <c r="J23" s="668"/>
      <c r="K23" s="669"/>
      <c r="L23" s="668" t="s">
        <v>559</v>
      </c>
      <c r="M23" s="668"/>
      <c r="N23" s="668"/>
      <c r="O23" s="668"/>
      <c r="P23" s="668"/>
      <c r="Q23" s="668"/>
      <c r="R23" s="669"/>
      <c r="S23" s="667" t="s">
        <v>560</v>
      </c>
      <c r="T23" s="668"/>
      <c r="U23" s="668"/>
      <c r="V23" s="668"/>
      <c r="W23" s="668"/>
      <c r="X23" s="668"/>
      <c r="Y23" s="669"/>
    </row>
    <row r="24" spans="1:25" ht="57" customHeight="1" x14ac:dyDescent="0.25">
      <c r="A24" s="670" t="s">
        <v>79</v>
      </c>
      <c r="B24" s="671"/>
      <c r="C24" s="667" t="s">
        <v>942</v>
      </c>
      <c r="D24" s="668"/>
      <c r="E24" s="668"/>
      <c r="F24" s="668"/>
      <c r="G24" s="668"/>
      <c r="H24" s="668"/>
      <c r="I24" s="668"/>
      <c r="J24" s="668"/>
      <c r="K24" s="669"/>
      <c r="L24" s="667" t="s">
        <v>943</v>
      </c>
      <c r="M24" s="668"/>
      <c r="N24" s="668"/>
      <c r="O24" s="668"/>
      <c r="P24" s="668"/>
      <c r="Q24" s="668"/>
      <c r="R24" s="669"/>
      <c r="S24" s="667" t="s">
        <v>944</v>
      </c>
      <c r="T24" s="668"/>
      <c r="U24" s="668"/>
      <c r="V24" s="668"/>
      <c r="W24" s="668"/>
      <c r="X24" s="668"/>
      <c r="Y24" s="669"/>
    </row>
    <row r="25" spans="1:25" ht="45" customHeight="1" x14ac:dyDescent="0.25">
      <c r="A25" s="672" t="s">
        <v>81</v>
      </c>
      <c r="B25" s="673"/>
      <c r="C25" s="667" t="s">
        <v>932</v>
      </c>
      <c r="D25" s="668"/>
      <c r="E25" s="668"/>
      <c r="F25" s="668"/>
      <c r="G25" s="668"/>
      <c r="H25" s="668"/>
      <c r="I25" s="668"/>
      <c r="J25" s="668"/>
      <c r="K25" s="669"/>
      <c r="L25" s="667" t="s">
        <v>933</v>
      </c>
      <c r="M25" s="668"/>
      <c r="N25" s="668"/>
      <c r="O25" s="668"/>
      <c r="P25" s="668"/>
      <c r="Q25" s="668"/>
      <c r="R25" s="669"/>
      <c r="S25" s="667" t="s">
        <v>583</v>
      </c>
      <c r="T25" s="668"/>
      <c r="U25" s="668"/>
      <c r="V25" s="668"/>
      <c r="W25" s="668"/>
      <c r="X25" s="668"/>
      <c r="Y25" s="669"/>
    </row>
    <row r="26" spans="1:25" ht="45" customHeight="1" x14ac:dyDescent="0.25">
      <c r="A26" s="672" t="s">
        <v>80</v>
      </c>
      <c r="B26" s="673"/>
      <c r="C26" s="667" t="s">
        <v>945</v>
      </c>
      <c r="D26" s="668"/>
      <c r="E26" s="668"/>
      <c r="F26" s="668"/>
      <c r="G26" s="668"/>
      <c r="H26" s="668"/>
      <c r="I26" s="668"/>
      <c r="J26" s="668"/>
      <c r="K26" s="669"/>
      <c r="L26" s="667" t="s">
        <v>561</v>
      </c>
      <c r="M26" s="668"/>
      <c r="N26" s="668"/>
      <c r="O26" s="668"/>
      <c r="P26" s="668"/>
      <c r="Q26" s="668"/>
      <c r="R26" s="669"/>
      <c r="S26" s="667" t="s">
        <v>946</v>
      </c>
      <c r="T26" s="668"/>
      <c r="U26" s="668"/>
      <c r="V26" s="668"/>
      <c r="W26" s="668"/>
      <c r="X26" s="668"/>
      <c r="Y26" s="669"/>
    </row>
    <row r="27" spans="1:25" ht="45" customHeight="1" x14ac:dyDescent="0.25">
      <c r="A27" s="670" t="s">
        <v>341</v>
      </c>
      <c r="B27" s="671"/>
      <c r="C27" s="667" t="s">
        <v>947</v>
      </c>
      <c r="D27" s="668"/>
      <c r="E27" s="668"/>
      <c r="F27" s="668"/>
      <c r="G27" s="668"/>
      <c r="H27" s="668"/>
      <c r="I27" s="668"/>
      <c r="J27" s="668"/>
      <c r="K27" s="669"/>
      <c r="L27" s="667" t="s">
        <v>948</v>
      </c>
      <c r="M27" s="668"/>
      <c r="N27" s="668"/>
      <c r="O27" s="668"/>
      <c r="P27" s="668"/>
      <c r="Q27" s="668"/>
      <c r="R27" s="669"/>
      <c r="S27" s="667" t="s">
        <v>949</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L26:R26"/>
    <mergeCell ref="S26:Y26"/>
    <mergeCell ref="A21:Y21"/>
    <mergeCell ref="C22:K22"/>
    <mergeCell ref="L22:R22"/>
    <mergeCell ref="S22:Y22"/>
    <mergeCell ref="A23:B23"/>
    <mergeCell ref="C23:K23"/>
    <mergeCell ref="L23:R23"/>
    <mergeCell ref="S23:Y23"/>
    <mergeCell ref="R19:U19"/>
    <mergeCell ref="V19:Y19"/>
    <mergeCell ref="A27:B27"/>
    <mergeCell ref="C27:K27"/>
    <mergeCell ref="L27:R27"/>
    <mergeCell ref="S27:Y27"/>
    <mergeCell ref="A24:B24"/>
    <mergeCell ref="C24:K24"/>
    <mergeCell ref="L24:R24"/>
    <mergeCell ref="S24:Y24"/>
    <mergeCell ref="A25:B25"/>
    <mergeCell ref="C25:K25"/>
    <mergeCell ref="L25:R25"/>
    <mergeCell ref="S25:Y25"/>
    <mergeCell ref="A26:B26"/>
    <mergeCell ref="C26:K2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0" zoomScale="85" zoomScaleNormal="85" workbookViewId="0">
      <selection activeCell="L33" sqref="L33"/>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534</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7) Préserver les ressources (économiser l'énergie et préserver l'environnement)</v>
      </c>
      <c r="C2" s="677"/>
      <c r="D2" s="677"/>
      <c r="E2" s="677"/>
      <c r="F2" s="677"/>
      <c r="G2" s="677"/>
      <c r="H2" s="677"/>
      <c r="I2" s="677"/>
      <c r="J2" s="677"/>
      <c r="K2" s="677"/>
      <c r="L2" s="677"/>
      <c r="M2" s="678"/>
      <c r="N2" s="296" t="str">
        <f>INDEX(Problématiques_compétences!$B$3:$D$118,MATCH(A1,Problématiques_compétences!$D$3:$D$118,0),1)</f>
        <v>Comment optimiser les apports solaires sur le toit d'un immeuble ? (niveau 1)</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1.1</v>
      </c>
      <c r="B4" s="683" t="str">
        <f ca="1">INDEX(Programme!$B$4:$C$46,MATCH(A4,Programme!$B$4:$B$46,0),2)</f>
        <v xml:space="preserve">► Imaginer, synthétiser, formaliser et respecter une procédure, un protocole. </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DIC.1.3</v>
      </c>
      <c r="L4" s="679" t="str">
        <f ca="1">IFERROR(INDEX(Programme!$I$7:$J$94,MATCH($K4,Programme!$I$7:$I$94,0),2),"")</f>
        <v xml:space="preserve">Imaginer, synthétiser et formaliser une procédure, un protocole. </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Outils numériques de présentation. Charte graphique.</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MSOST.1.1</v>
      </c>
      <c r="L5" s="681" t="str">
        <f ca="1">IFERROR(INDEX(Programme!$I$7:$J$94,MATCH($K5,Programme!$I$7:$I$94,0),2),"")</f>
        <v>Respecter une procédure de travail garantissant un résultat en respectant les règles de sécurité et d’utilisation des outils mis à disposition.</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Procédures, protocoles. Ergonomie.</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1.3</v>
      </c>
      <c r="B6" s="683" t="str">
        <f ca="1">IFERROR(INDEX(Programme!$B$4:$C$46,MATCH(A6,Programme!$B$4:$B$46,0),2),"")</f>
        <v xml:space="preserve">► Rechercher des solutions techniques à un problème posé, expliciter ses choix et les communiquer en argumentant. </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DIC.1.5</v>
      </c>
      <c r="L6" s="679" t="str">
        <f ca="1">IFERROR(INDEX(Programme!$I$7:$J$94,MATCH($K6,Programme!$I$7:$I$94,0),2),"")</f>
        <v>Imaginer des solutions pour produire des objets et des éléments de programmes informatiques en réponse au besoin.</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Design. Innovation et créativité. Veille. Représentation de solutions (croquis, schémas, algorithmes). Réalité augmentée. Objets connectés.</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CS 1.7</v>
      </c>
      <c r="B8" s="683" t="str">
        <f ca="1">IFERROR(INDEX(Programme!$B$4:$C$46,MATCH(A8,Programme!$B$4:$B$46,0),2),"")</f>
        <v>► Interpréter des résultats expérimentaux, en tirer une conclusion et la communiquer en argumentant.</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MSOST.1.7</v>
      </c>
      <c r="L8" s="679" t="str">
        <f ca="1">IFERROR(INDEX(Programme!$I$7:$J$94,MATCH($K8,Programme!$I$7:$I$94,0),2),"")</f>
        <v>Interpréter des résultats expérimentaux, en tirer une conclusion et la communiquer en argumentant.</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Notions d’écarts entre les attentes fixées par le cahier des charges et les résultats de l’expérimentation.</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2.6</v>
      </c>
      <c r="B10" s="683" t="str">
        <f ca="1">IFERROR(INDEX(Programme!$B$4:$C$46,MATCH(A10,Programme!$B$4:$B$46,0),2),"")</f>
        <v>► Réaliser, de manière collaborative, le prototype de tout ou partie d’un objet pour valider une solution.</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DIC.2.1</v>
      </c>
      <c r="L10" s="679" t="str">
        <f ca="1">IFERROR(INDEX(Programme!$I$7:$J$94,MATCH($K10,Programme!$I$7:$I$94,0),2),"")</f>
        <v>Réaliser, de manière collaborative, le prototype d’un objet pour valider une solution.</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Prototypage rapide de structures et de circuits de commande à partir de cartes standard.</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MSOST.1.1</v>
      </c>
      <c r="L11" s="679" t="str">
        <f ca="1">IFERROR(INDEX(Programme!$I$7:$J$94,MATCH($K11,Programme!$I$7:$I$94,0),2),"")</f>
        <v>Respecter une procédure de travail garantissant un résultat en respectant les règles de sécurité et d’utilisation des outils mis à disposition.</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Procédures, protocoles. Ergonomie.</v>
      </c>
      <c r="S11" s="679"/>
      <c r="T11" s="679"/>
      <c r="U11" s="679"/>
      <c r="V11" s="679"/>
      <c r="W11" s="679"/>
      <c r="X11" s="679"/>
      <c r="Y11" s="687"/>
    </row>
    <row r="12" spans="1:25" ht="16.5" customHeight="1" x14ac:dyDescent="0.25">
      <c r="A12" s="819" t="s">
        <v>70</v>
      </c>
      <c r="B12" s="820"/>
      <c r="C12" s="820"/>
      <c r="D12" s="820"/>
      <c r="E12" s="820"/>
      <c r="F12" s="820"/>
      <c r="G12" s="820"/>
      <c r="H12" s="820"/>
      <c r="I12" s="820"/>
      <c r="J12" s="820"/>
      <c r="K12" s="821"/>
      <c r="L12" s="822"/>
      <c r="M12" s="823"/>
      <c r="N12" s="824" t="s">
        <v>72</v>
      </c>
      <c r="O12" s="825"/>
      <c r="P12" s="825"/>
      <c r="Q12" s="825"/>
      <c r="R12" s="825"/>
      <c r="S12" s="825"/>
      <c r="T12" s="825"/>
      <c r="U12" s="825"/>
      <c r="V12" s="825"/>
      <c r="W12" s="825"/>
      <c r="X12" s="825"/>
      <c r="Y12" s="826"/>
    </row>
    <row r="13" spans="1:25" ht="30.75" customHeight="1" x14ac:dyDescent="0.25">
      <c r="A13" s="706" t="s">
        <v>576</v>
      </c>
      <c r="B13" s="707"/>
      <c r="C13" s="707"/>
      <c r="D13" s="707"/>
      <c r="E13" s="707"/>
      <c r="F13" s="707"/>
      <c r="G13" s="707"/>
      <c r="H13" s="707"/>
      <c r="I13" s="707"/>
      <c r="J13" s="707"/>
      <c r="K13" s="707"/>
      <c r="L13" s="707"/>
      <c r="M13" s="708"/>
      <c r="N13" s="700" t="s">
        <v>950</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827" t="s">
        <v>382</v>
      </c>
      <c r="B15" s="828"/>
      <c r="C15" s="829"/>
      <c r="D15" s="829"/>
      <c r="E15" s="829"/>
      <c r="F15" s="829"/>
      <c r="G15" s="829"/>
      <c r="H15" s="829"/>
      <c r="I15" s="829"/>
      <c r="J15" s="829"/>
      <c r="K15" s="830"/>
      <c r="L15" s="831"/>
      <c r="M15" s="832"/>
      <c r="N15" s="833" t="s">
        <v>383</v>
      </c>
      <c r="O15" s="834"/>
      <c r="P15" s="834"/>
      <c r="Q15" s="834"/>
      <c r="R15" s="834"/>
      <c r="S15" s="834"/>
      <c r="T15" s="834"/>
      <c r="U15" s="834"/>
      <c r="V15" s="834"/>
      <c r="W15" s="834"/>
      <c r="X15" s="834"/>
      <c r="Y15" s="835"/>
    </row>
    <row r="16" spans="1:25" ht="30" customHeight="1" x14ac:dyDescent="0.25">
      <c r="A16" s="700" t="s">
        <v>951</v>
      </c>
      <c r="B16" s="701"/>
      <c r="C16" s="701"/>
      <c r="D16" s="701"/>
      <c r="E16" s="701"/>
      <c r="F16" s="701"/>
      <c r="G16" s="701"/>
      <c r="H16" s="701"/>
      <c r="I16" s="701"/>
      <c r="J16" s="701"/>
      <c r="K16" s="701"/>
      <c r="L16" s="701"/>
      <c r="M16" s="702"/>
      <c r="N16" s="700" t="s">
        <v>952</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836" t="s">
        <v>73</v>
      </c>
      <c r="B18" s="825"/>
      <c r="C18" s="825"/>
      <c r="D18" s="825"/>
      <c r="E18" s="825"/>
      <c r="F18" s="718" t="s">
        <v>577</v>
      </c>
      <c r="G18" s="718"/>
      <c r="H18" s="718"/>
      <c r="I18" s="718"/>
      <c r="J18" s="718"/>
      <c r="K18" s="718"/>
      <c r="L18" s="718"/>
      <c r="M18" s="719"/>
      <c r="N18" s="695" t="s">
        <v>388</v>
      </c>
      <c r="O18" s="696"/>
      <c r="P18" s="696"/>
      <c r="Q18" s="696"/>
      <c r="R18" s="718" t="s">
        <v>578</v>
      </c>
      <c r="S18" s="718"/>
      <c r="T18" s="718"/>
      <c r="U18" s="718"/>
      <c r="V18" s="718"/>
      <c r="W18" s="718"/>
      <c r="X18" s="718"/>
      <c r="Y18" s="719"/>
    </row>
    <row r="19" spans="1:25" ht="45.75" customHeight="1" thickBot="1" x14ac:dyDescent="0.3">
      <c r="A19" s="842" t="s">
        <v>473</v>
      </c>
      <c r="B19" s="837"/>
      <c r="C19" s="720" t="s">
        <v>953</v>
      </c>
      <c r="D19" s="720"/>
      <c r="E19" s="720"/>
      <c r="F19" s="720"/>
      <c r="G19" s="720"/>
      <c r="H19" s="720"/>
      <c r="I19" s="720"/>
      <c r="J19" s="720"/>
      <c r="K19" s="720"/>
      <c r="L19" s="720"/>
      <c r="M19" s="721"/>
      <c r="N19" s="697"/>
      <c r="O19" s="698"/>
      <c r="P19" s="698"/>
      <c r="Q19" s="698"/>
      <c r="R19" s="720"/>
      <c r="S19" s="720"/>
      <c r="T19" s="720"/>
      <c r="U19" s="720"/>
      <c r="V19" s="720"/>
      <c r="W19" s="720"/>
      <c r="X19" s="720"/>
      <c r="Y19" s="721"/>
    </row>
    <row r="20" spans="1:25" x14ac:dyDescent="0.25">
      <c r="A20" s="838"/>
      <c r="B20" s="834"/>
      <c r="C20" s="834"/>
      <c r="D20" s="834"/>
      <c r="E20" s="834"/>
      <c r="F20" s="834"/>
      <c r="G20" s="834"/>
      <c r="H20" s="830"/>
      <c r="I20" s="830"/>
      <c r="J20" s="830"/>
      <c r="K20" s="839"/>
      <c r="L20" s="839"/>
      <c r="M20" s="839"/>
      <c r="N20" s="839"/>
      <c r="O20" s="840"/>
      <c r="P20" s="840"/>
      <c r="Q20" s="840"/>
      <c r="R20" s="840"/>
      <c r="S20" s="840"/>
      <c r="T20" s="840"/>
      <c r="U20" s="840"/>
      <c r="V20" s="840"/>
      <c r="W20" s="840"/>
      <c r="X20" s="840"/>
      <c r="Y20" s="840"/>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841"/>
      <c r="B22" s="818"/>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579</v>
      </c>
      <c r="D23" s="668"/>
      <c r="E23" s="668"/>
      <c r="F23" s="668"/>
      <c r="G23" s="668"/>
      <c r="H23" s="668"/>
      <c r="I23" s="668"/>
      <c r="J23" s="668"/>
      <c r="K23" s="669"/>
      <c r="L23" s="668" t="s">
        <v>580</v>
      </c>
      <c r="M23" s="668"/>
      <c r="N23" s="668"/>
      <c r="O23" s="668"/>
      <c r="P23" s="668"/>
      <c r="Q23" s="668"/>
      <c r="R23" s="669"/>
      <c r="S23" s="667" t="s">
        <v>581</v>
      </c>
      <c r="T23" s="668"/>
      <c r="U23" s="668"/>
      <c r="V23" s="668"/>
      <c r="W23" s="668"/>
      <c r="X23" s="668"/>
      <c r="Y23" s="669"/>
    </row>
    <row r="24" spans="1:25" ht="45" customHeight="1" x14ac:dyDescent="0.25">
      <c r="A24" s="670" t="s">
        <v>79</v>
      </c>
      <c r="B24" s="671"/>
      <c r="C24" s="667" t="s">
        <v>582</v>
      </c>
      <c r="D24" s="668"/>
      <c r="E24" s="668"/>
      <c r="F24" s="668"/>
      <c r="G24" s="668"/>
      <c r="H24" s="668"/>
      <c r="I24" s="668"/>
      <c r="J24" s="668"/>
      <c r="K24" s="669"/>
      <c r="L24" s="667" t="s">
        <v>954</v>
      </c>
      <c r="M24" s="668"/>
      <c r="N24" s="668"/>
      <c r="O24" s="668"/>
      <c r="P24" s="668"/>
      <c r="Q24" s="668"/>
      <c r="R24" s="669"/>
      <c r="S24" s="667" t="s">
        <v>955</v>
      </c>
      <c r="T24" s="668"/>
      <c r="U24" s="668"/>
      <c r="V24" s="668"/>
      <c r="W24" s="668"/>
      <c r="X24" s="668"/>
      <c r="Y24" s="669"/>
    </row>
    <row r="25" spans="1:25" ht="45" customHeight="1" x14ac:dyDescent="0.25">
      <c r="A25" s="672" t="s">
        <v>81</v>
      </c>
      <c r="B25" s="673"/>
      <c r="C25" s="667" t="s">
        <v>583</v>
      </c>
      <c r="D25" s="668"/>
      <c r="E25" s="668"/>
      <c r="F25" s="668"/>
      <c r="G25" s="668"/>
      <c r="H25" s="668"/>
      <c r="I25" s="668"/>
      <c r="J25" s="668"/>
      <c r="K25" s="669"/>
      <c r="L25" s="667" t="s">
        <v>584</v>
      </c>
      <c r="M25" s="668"/>
      <c r="N25" s="668"/>
      <c r="O25" s="668"/>
      <c r="P25" s="668"/>
      <c r="Q25" s="668"/>
      <c r="R25" s="669"/>
      <c r="S25" s="667" t="s">
        <v>584</v>
      </c>
      <c r="T25" s="668"/>
      <c r="U25" s="668"/>
      <c r="V25" s="668"/>
      <c r="W25" s="668"/>
      <c r="X25" s="668"/>
      <c r="Y25" s="669"/>
    </row>
    <row r="26" spans="1:25" ht="45" customHeight="1" x14ac:dyDescent="0.25">
      <c r="A26" s="672" t="s">
        <v>80</v>
      </c>
      <c r="B26" s="673"/>
      <c r="C26" s="667" t="s">
        <v>585</v>
      </c>
      <c r="D26" s="668"/>
      <c r="E26" s="668"/>
      <c r="F26" s="668"/>
      <c r="G26" s="668"/>
      <c r="H26" s="668"/>
      <c r="I26" s="668"/>
      <c r="J26" s="668"/>
      <c r="K26" s="669"/>
      <c r="L26" s="667" t="s">
        <v>956</v>
      </c>
      <c r="M26" s="668"/>
      <c r="N26" s="668"/>
      <c r="O26" s="668"/>
      <c r="P26" s="668"/>
      <c r="Q26" s="668"/>
      <c r="R26" s="669"/>
      <c r="S26" s="667" t="s">
        <v>586</v>
      </c>
      <c r="T26" s="668"/>
      <c r="U26" s="668"/>
      <c r="V26" s="668"/>
      <c r="W26" s="668"/>
      <c r="X26" s="668"/>
      <c r="Y26" s="669"/>
    </row>
    <row r="27" spans="1:25" ht="45" customHeight="1" x14ac:dyDescent="0.25">
      <c r="A27" s="670" t="s">
        <v>341</v>
      </c>
      <c r="B27" s="671"/>
      <c r="C27" s="667" t="s">
        <v>587</v>
      </c>
      <c r="D27" s="668"/>
      <c r="E27" s="668"/>
      <c r="F27" s="668"/>
      <c r="G27" s="668"/>
      <c r="H27" s="668"/>
      <c r="I27" s="668"/>
      <c r="J27" s="668"/>
      <c r="K27" s="669"/>
      <c r="L27" s="667" t="s">
        <v>588</v>
      </c>
      <c r="M27" s="668"/>
      <c r="N27" s="668"/>
      <c r="O27" s="668"/>
      <c r="P27" s="668"/>
      <c r="Q27" s="668"/>
      <c r="R27" s="669"/>
      <c r="S27" s="667" t="s">
        <v>957</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5">
    <mergeCell ref="A23:B23"/>
    <mergeCell ref="C23:K23"/>
    <mergeCell ref="L23:R23"/>
    <mergeCell ref="S23:Y23"/>
    <mergeCell ref="A13:M14"/>
    <mergeCell ref="N13:Y14"/>
    <mergeCell ref="A16:M17"/>
    <mergeCell ref="N16:Y17"/>
    <mergeCell ref="N18:Q19"/>
    <mergeCell ref="F18:M18"/>
    <mergeCell ref="C19:M19"/>
    <mergeCell ref="R18:Y19"/>
    <mergeCell ref="A21:Y21"/>
    <mergeCell ref="C22:K22"/>
    <mergeCell ref="L22:R22"/>
    <mergeCell ref="S22:Y22"/>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0" zoomScale="85" zoomScaleNormal="85" workbookViewId="0">
      <selection activeCell="C23" sqref="C23:K23"/>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539</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9) Aménager un espace</v>
      </c>
      <c r="C2" s="677"/>
      <c r="D2" s="677"/>
      <c r="E2" s="677"/>
      <c r="F2" s="677"/>
      <c r="G2" s="677"/>
      <c r="H2" s="677"/>
      <c r="I2" s="677"/>
      <c r="J2" s="677"/>
      <c r="K2" s="677"/>
      <c r="L2" s="677"/>
      <c r="M2" s="678"/>
      <c r="N2" s="296" t="str">
        <f>INDEX(Problématiques_compétences!$B$3:$D$118,MATCH(A1,Problématiques_compétences!$D$3:$D$118,0),1)</f>
        <v>Comment adapter un conteneur maritime pour en faire une  habitation?« Penser l'aménagement intérieur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2.1</v>
      </c>
      <c r="B4" s="683" t="str">
        <f ca="1">INDEX(Programme!$B$4:$C$46,MATCH(A4,Programme!$B$4:$B$46,0),2)</f>
        <v>► Identifier un besoin et énoncer un problème technique, identifier les conditions, contraintes (normes et règlements) et ressources correspondantes.</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DIC.1.1</v>
      </c>
      <c r="L4" s="679" t="str">
        <f ca="1">IFERROR(INDEX(Programme!$I$7:$J$94,MATCH($K4,Programme!$I$7:$I$94,0),2),"")</f>
        <v>Identifier un besoin (biens matériels ou services) et énoncer un problème technique.</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 xml:space="preserve">Besoin, contraintes, normalisation. </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DIC.1.2</v>
      </c>
      <c r="L5" s="681" t="str">
        <f ca="1">IFERROR(INDEX(Programme!$I$7:$J$94,MATCH($K5,Programme!$I$7:$I$94,0),2),"")</f>
        <v>Identifier les conditions, contraintes (normes et règlements) et ressources correspondantes, qualifier et quantifier simplement les performances d’un objet technique existant ou à créer.</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xml:space="preserve">Principaux éléments d’un cahier des charges.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3.2</v>
      </c>
      <c r="B6" s="683" t="str">
        <f ca="1">IFERROR(INDEX(Programme!$B$4:$C$46,MATCH(A6,Programme!$B$4:$B$46,0),2),"")</f>
        <v>► Traduire, à l’aide d’outils de représentation numérique, des choix de solutions sous forme de croquis, de dessins ou de schémas.</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DIC.1.5</v>
      </c>
      <c r="L6" s="679" t="str">
        <f ca="1">IFERROR(INDEX(Programme!$I$7:$J$94,MATCH($K6,Programme!$I$7:$I$94,0),2),"")</f>
        <v>Imaginer des solutions pour produire des objets et des éléments de programmes informatiques en réponse au besoin.</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Design. Innovation et créativité. Veille. Représentation de solutions (croquis, schémas, algorithmes). Réalité augmentée. Objets connectés.</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OTSCIS.2.2</v>
      </c>
      <c r="L7" s="681" t="str">
        <f ca="1">IFERROR(INDEX(Programme!$I$7:$J$94,MATCH($K7,Programme!$I$7:$I$94,0),2),"")</f>
        <v>Lire, utiliser et produire, à l’aide d’outils de représentation numérique, des choix de solutions sous forme de dessins ou de schémas.</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Outils numériques de description des objets techniques.</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3.3</v>
      </c>
      <c r="B8" s="683" t="str">
        <f ca="1">IFERROR(INDEX(Programme!$B$4:$C$46,MATCH(A8,Programme!$B$4:$B$46,0),2),"")</f>
        <v>► Présenter à l’oral et à l’aide de supports numériques multimédia des solutions techniques au moment des revues de projet.</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DIC.1.7</v>
      </c>
      <c r="L8" s="679" t="str">
        <f ca="1">IFERROR(INDEX(Programme!$I$7:$J$94,MATCH($K8,Programme!$I$7:$I$94,0),2),"")</f>
        <v>Présenter à l’oral et à l’aide de supports numériques multimédia des solutions techniques au moment des revues de projet.</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Outils numériques de présentation.</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6.3</v>
      </c>
      <c r="B10" s="683" t="str">
        <f ca="1">IFERROR(INDEX(Programme!$B$4:$C$46,MATCH(A10,Programme!$B$4:$B$46,0),2),"")</f>
        <v>► Analyser le cycle de vie d’un objet.</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OTSCIS.1.1</v>
      </c>
      <c r="L10" s="679" t="str">
        <f ca="1">IFERROR(INDEX(Programme!$I$7:$J$94,MATCH($K10,Programme!$I$7:$I$94,0),2),"")</f>
        <v>Regrouper des objets en familles et lignées.</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L’évolution des objets. Impacts sociétaux et environnementaux dus aux objets. Cycle de vie. Les règles d’un usage raisonné des objets communicants respectant la propriété intellectuelle et l’intégrité d’autrui.</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844" t="s">
        <v>70</v>
      </c>
      <c r="B12" s="845"/>
      <c r="C12" s="845"/>
      <c r="D12" s="845"/>
      <c r="E12" s="845"/>
      <c r="F12" s="845"/>
      <c r="G12" s="845"/>
      <c r="H12" s="845"/>
      <c r="I12" s="845"/>
      <c r="J12" s="845"/>
      <c r="K12" s="846"/>
      <c r="L12" s="847"/>
      <c r="M12" s="848"/>
      <c r="N12" s="849" t="s">
        <v>72</v>
      </c>
      <c r="O12" s="850"/>
      <c r="P12" s="850"/>
      <c r="Q12" s="850"/>
      <c r="R12" s="850"/>
      <c r="S12" s="850"/>
      <c r="T12" s="850"/>
      <c r="U12" s="850"/>
      <c r="V12" s="850"/>
      <c r="W12" s="850"/>
      <c r="X12" s="850"/>
      <c r="Y12" s="851"/>
    </row>
    <row r="13" spans="1:25" ht="30.75" customHeight="1" x14ac:dyDescent="0.25">
      <c r="A13" s="724" t="s">
        <v>879</v>
      </c>
      <c r="B13" s="724"/>
      <c r="C13" s="724"/>
      <c r="D13" s="724"/>
      <c r="E13" s="724"/>
      <c r="F13" s="724"/>
      <c r="G13" s="724"/>
      <c r="H13" s="724"/>
      <c r="I13" s="724"/>
      <c r="J13" s="724"/>
      <c r="K13" s="724"/>
      <c r="L13" s="724"/>
      <c r="M13" s="724"/>
      <c r="N13" s="724" t="s">
        <v>880</v>
      </c>
      <c r="O13" s="724"/>
      <c r="P13" s="724"/>
      <c r="Q13" s="724"/>
      <c r="R13" s="724"/>
      <c r="S13" s="724"/>
      <c r="T13" s="724"/>
      <c r="U13" s="724"/>
      <c r="V13" s="724"/>
      <c r="W13" s="724"/>
      <c r="X13" s="724"/>
      <c r="Y13" s="724"/>
    </row>
    <row r="14" spans="1:25" ht="30.75" customHeight="1" x14ac:dyDescent="0.25">
      <c r="A14" s="724"/>
      <c r="B14" s="724"/>
      <c r="C14" s="724"/>
      <c r="D14" s="724"/>
      <c r="E14" s="724"/>
      <c r="F14" s="724"/>
      <c r="G14" s="724"/>
      <c r="H14" s="724"/>
      <c r="I14" s="724"/>
      <c r="J14" s="724"/>
      <c r="K14" s="724"/>
      <c r="L14" s="724"/>
      <c r="M14" s="724"/>
      <c r="N14" s="724"/>
      <c r="O14" s="724"/>
      <c r="P14" s="724"/>
      <c r="Q14" s="724"/>
      <c r="R14" s="724"/>
      <c r="S14" s="724"/>
      <c r="T14" s="724"/>
      <c r="U14" s="724"/>
      <c r="V14" s="724"/>
      <c r="W14" s="724"/>
      <c r="X14" s="724"/>
      <c r="Y14" s="724"/>
    </row>
    <row r="15" spans="1:25" ht="16.5" customHeight="1" x14ac:dyDescent="0.25">
      <c r="A15" s="864" t="s">
        <v>382</v>
      </c>
      <c r="B15" s="865"/>
      <c r="C15" s="866"/>
      <c r="D15" s="866"/>
      <c r="E15" s="866"/>
      <c r="F15" s="866"/>
      <c r="G15" s="866"/>
      <c r="H15" s="866"/>
      <c r="I15" s="866"/>
      <c r="J15" s="866"/>
      <c r="K15" s="867"/>
      <c r="L15" s="868"/>
      <c r="M15" s="869"/>
      <c r="N15" s="870" t="s">
        <v>383</v>
      </c>
      <c r="O15" s="871"/>
      <c r="P15" s="871"/>
      <c r="Q15" s="871"/>
      <c r="R15" s="871"/>
      <c r="S15" s="871"/>
      <c r="T15" s="871"/>
      <c r="U15" s="871"/>
      <c r="V15" s="871"/>
      <c r="W15" s="871"/>
      <c r="X15" s="871"/>
      <c r="Y15" s="872"/>
    </row>
    <row r="16" spans="1:25" ht="30" customHeight="1" thickBot="1" x14ac:dyDescent="0.3">
      <c r="A16" s="725" t="s">
        <v>881</v>
      </c>
      <c r="B16" s="725"/>
      <c r="C16" s="725"/>
      <c r="D16" s="725"/>
      <c r="E16" s="725"/>
      <c r="F16" s="725"/>
      <c r="G16" s="725"/>
      <c r="H16" s="725"/>
      <c r="I16" s="725"/>
      <c r="J16" s="725"/>
      <c r="K16" s="725"/>
      <c r="L16" s="725"/>
      <c r="M16" s="725"/>
      <c r="N16" s="725" t="s">
        <v>882</v>
      </c>
      <c r="O16" s="725"/>
      <c r="P16" s="725"/>
      <c r="Q16" s="725"/>
      <c r="R16" s="725"/>
      <c r="S16" s="725"/>
      <c r="T16" s="725"/>
      <c r="U16" s="725"/>
      <c r="V16" s="725"/>
      <c r="W16" s="725"/>
      <c r="X16" s="725"/>
      <c r="Y16" s="725"/>
    </row>
    <row r="17" spans="1:25" ht="30" customHeight="1" thickBot="1" x14ac:dyDescent="0.3">
      <c r="A17" s="725"/>
      <c r="B17" s="725"/>
      <c r="C17" s="725"/>
      <c r="D17" s="725"/>
      <c r="E17" s="725"/>
      <c r="F17" s="725"/>
      <c r="G17" s="725"/>
      <c r="H17" s="725"/>
      <c r="I17" s="725"/>
      <c r="J17" s="725"/>
      <c r="K17" s="725"/>
      <c r="L17" s="725"/>
      <c r="M17" s="725"/>
      <c r="N17" s="725"/>
      <c r="O17" s="725"/>
      <c r="P17" s="725"/>
      <c r="Q17" s="725"/>
      <c r="R17" s="725"/>
      <c r="S17" s="725"/>
      <c r="T17" s="725"/>
      <c r="U17" s="725"/>
      <c r="V17" s="725"/>
      <c r="W17" s="725"/>
      <c r="X17" s="725"/>
      <c r="Y17" s="725"/>
    </row>
    <row r="18" spans="1:25" ht="27" customHeight="1" x14ac:dyDescent="0.25">
      <c r="A18" s="854" t="s">
        <v>73</v>
      </c>
      <c r="B18" s="850"/>
      <c r="C18" s="850"/>
      <c r="D18" s="850"/>
      <c r="E18" s="850"/>
      <c r="F18" s="727" t="s">
        <v>884</v>
      </c>
      <c r="G18" s="727"/>
      <c r="H18" s="727"/>
      <c r="I18" s="727"/>
      <c r="J18" s="727"/>
      <c r="K18" s="727"/>
      <c r="L18" s="727"/>
      <c r="M18" s="727"/>
      <c r="N18" s="695" t="s">
        <v>388</v>
      </c>
      <c r="O18" s="696"/>
      <c r="P18" s="696"/>
      <c r="Q18" s="696"/>
      <c r="R18" s="726" t="s">
        <v>883</v>
      </c>
      <c r="S18" s="726"/>
      <c r="T18" s="726"/>
      <c r="U18" s="726"/>
      <c r="V18" s="716"/>
      <c r="W18" s="716"/>
      <c r="X18" s="716"/>
      <c r="Y18" s="717"/>
    </row>
    <row r="19" spans="1:25" ht="15.75" thickBot="1" x14ac:dyDescent="0.3">
      <c r="A19" s="863" t="s">
        <v>473</v>
      </c>
      <c r="B19" s="855"/>
      <c r="C19" s="855"/>
      <c r="D19" s="855"/>
      <c r="E19" s="855"/>
      <c r="F19" s="855"/>
      <c r="G19" s="855"/>
      <c r="H19" s="856"/>
      <c r="I19" s="856"/>
      <c r="J19" s="856"/>
      <c r="K19" s="857"/>
      <c r="L19" s="857"/>
      <c r="M19" s="858"/>
      <c r="N19" s="697"/>
      <c r="O19" s="698"/>
      <c r="P19" s="698"/>
      <c r="Q19" s="698"/>
      <c r="R19" s="704"/>
      <c r="S19" s="704"/>
      <c r="T19" s="704"/>
      <c r="U19" s="704"/>
      <c r="V19" s="693"/>
      <c r="W19" s="693"/>
      <c r="X19" s="693"/>
      <c r="Y19" s="694"/>
    </row>
    <row r="20" spans="1:25" x14ac:dyDescent="0.25">
      <c r="A20" s="859"/>
      <c r="B20" s="853"/>
      <c r="C20" s="853"/>
      <c r="D20" s="853"/>
      <c r="E20" s="853"/>
      <c r="F20" s="853"/>
      <c r="G20" s="853"/>
      <c r="H20" s="852"/>
      <c r="I20" s="852"/>
      <c r="J20" s="852"/>
      <c r="K20" s="860"/>
      <c r="L20" s="860"/>
      <c r="M20" s="860"/>
      <c r="N20" s="860"/>
      <c r="O20" s="861"/>
      <c r="P20" s="861"/>
      <c r="Q20" s="861"/>
      <c r="R20" s="861"/>
      <c r="S20" s="861"/>
      <c r="T20" s="861"/>
      <c r="U20" s="861"/>
      <c r="V20" s="861"/>
      <c r="W20" s="861"/>
      <c r="X20" s="861"/>
      <c r="Y20" s="861"/>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862"/>
      <c r="B22" s="843"/>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757" t="s">
        <v>885</v>
      </c>
      <c r="D23" s="722"/>
      <c r="E23" s="722"/>
      <c r="F23" s="722"/>
      <c r="G23" s="722"/>
      <c r="H23" s="722"/>
      <c r="I23" s="722"/>
      <c r="J23" s="722"/>
      <c r="K23" s="722"/>
      <c r="L23" s="723" t="s">
        <v>886</v>
      </c>
      <c r="M23" s="723"/>
      <c r="N23" s="723"/>
      <c r="O23" s="723"/>
      <c r="P23" s="723"/>
      <c r="Q23" s="723"/>
      <c r="R23" s="723"/>
      <c r="S23" s="722" t="s">
        <v>887</v>
      </c>
      <c r="T23" s="722"/>
      <c r="U23" s="722"/>
      <c r="V23" s="722"/>
      <c r="W23" s="722"/>
      <c r="X23" s="722"/>
      <c r="Y23" s="722"/>
    </row>
    <row r="24" spans="1:25" ht="69" customHeight="1" x14ac:dyDescent="0.25">
      <c r="A24" s="670" t="s">
        <v>79</v>
      </c>
      <c r="B24" s="671"/>
      <c r="C24" s="757" t="s">
        <v>958</v>
      </c>
      <c r="D24" s="722"/>
      <c r="E24" s="722"/>
      <c r="F24" s="722"/>
      <c r="G24" s="722"/>
      <c r="H24" s="722"/>
      <c r="I24" s="722"/>
      <c r="J24" s="722"/>
      <c r="K24" s="722"/>
      <c r="L24" s="722" t="s">
        <v>888</v>
      </c>
      <c r="M24" s="722"/>
      <c r="N24" s="722"/>
      <c r="O24" s="722"/>
      <c r="P24" s="722"/>
      <c r="Q24" s="722"/>
      <c r="R24" s="722"/>
      <c r="S24" s="722" t="s">
        <v>889</v>
      </c>
      <c r="T24" s="722"/>
      <c r="U24" s="722"/>
      <c r="V24" s="722"/>
      <c r="W24" s="722"/>
      <c r="X24" s="722"/>
      <c r="Y24" s="722"/>
    </row>
    <row r="25" spans="1:25" ht="76.5" customHeight="1" x14ac:dyDescent="0.25">
      <c r="A25" s="672" t="s">
        <v>81</v>
      </c>
      <c r="B25" s="673"/>
      <c r="C25" s="757" t="s">
        <v>959</v>
      </c>
      <c r="D25" s="722"/>
      <c r="E25" s="722"/>
      <c r="F25" s="722"/>
      <c r="G25" s="722"/>
      <c r="H25" s="722"/>
      <c r="I25" s="722"/>
      <c r="J25" s="722"/>
      <c r="K25" s="722"/>
      <c r="L25" s="757" t="s">
        <v>960</v>
      </c>
      <c r="M25" s="722"/>
      <c r="N25" s="722"/>
      <c r="O25" s="722"/>
      <c r="P25" s="722"/>
      <c r="Q25" s="722"/>
      <c r="R25" s="722"/>
      <c r="S25" s="757" t="s">
        <v>961</v>
      </c>
      <c r="T25" s="722"/>
      <c r="U25" s="722"/>
      <c r="V25" s="722"/>
      <c r="W25" s="722"/>
      <c r="X25" s="722"/>
      <c r="Y25" s="722"/>
    </row>
    <row r="26" spans="1:25" ht="45" customHeight="1" x14ac:dyDescent="0.25">
      <c r="A26" s="672" t="s">
        <v>80</v>
      </c>
      <c r="B26" s="673"/>
      <c r="C26" s="757" t="s">
        <v>962</v>
      </c>
      <c r="D26" s="722"/>
      <c r="E26" s="722"/>
      <c r="F26" s="722"/>
      <c r="G26" s="722"/>
      <c r="H26" s="722"/>
      <c r="I26" s="722"/>
      <c r="J26" s="722"/>
      <c r="K26" s="722"/>
      <c r="L26" s="722" t="s">
        <v>890</v>
      </c>
      <c r="M26" s="722"/>
      <c r="N26" s="722"/>
      <c r="O26" s="722"/>
      <c r="P26" s="722"/>
      <c r="Q26" s="722"/>
      <c r="R26" s="722"/>
      <c r="S26" s="722" t="s">
        <v>891</v>
      </c>
      <c r="T26" s="722"/>
      <c r="U26" s="722"/>
      <c r="V26" s="722"/>
      <c r="W26" s="722"/>
      <c r="X26" s="722"/>
      <c r="Y26" s="722"/>
    </row>
    <row r="27" spans="1:25" ht="45" customHeight="1" x14ac:dyDescent="0.25">
      <c r="A27" s="670" t="s">
        <v>341</v>
      </c>
      <c r="B27" s="671"/>
      <c r="C27" s="757" t="s">
        <v>963</v>
      </c>
      <c r="D27" s="722"/>
      <c r="E27" s="722"/>
      <c r="F27" s="722"/>
      <c r="G27" s="722"/>
      <c r="H27" s="722"/>
      <c r="I27" s="722"/>
      <c r="J27" s="722"/>
      <c r="K27" s="722"/>
      <c r="L27" s="722" t="s">
        <v>892</v>
      </c>
      <c r="M27" s="722"/>
      <c r="N27" s="722"/>
      <c r="O27" s="722"/>
      <c r="P27" s="722"/>
      <c r="Q27" s="722"/>
      <c r="R27" s="722"/>
      <c r="S27" s="722" t="s">
        <v>893</v>
      </c>
      <c r="T27" s="722"/>
      <c r="U27" s="722"/>
      <c r="V27" s="722"/>
      <c r="W27" s="722"/>
      <c r="X27" s="722"/>
      <c r="Y27" s="722"/>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7">
    <mergeCell ref="V18:Y18"/>
    <mergeCell ref="R19:U19"/>
    <mergeCell ref="V19:Y19"/>
    <mergeCell ref="F18:M18"/>
    <mergeCell ref="A21:Y21"/>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6" zoomScale="85" zoomScaleNormal="85" workbookViewId="0">
      <selection activeCell="F19" sqref="F19:M19"/>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487</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5) Découvrir son environnement</v>
      </c>
      <c r="C2" s="677"/>
      <c r="D2" s="677"/>
      <c r="E2" s="677"/>
      <c r="F2" s="677"/>
      <c r="G2" s="677"/>
      <c r="H2" s="677"/>
      <c r="I2" s="677"/>
      <c r="J2" s="677"/>
      <c r="K2" s="677"/>
      <c r="L2" s="677"/>
      <c r="M2" s="678"/>
      <c r="N2" s="296" t="str">
        <f>INDEX(Problématiques_compétences!$B$3:$D$118,MATCH(A1,Problématiques_compétences!$D$3:$D$118,0),1)</f>
        <v>Comment rendre une vue aérienne interactive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2.5</v>
      </c>
      <c r="B4" s="683" t="str">
        <f ca="1">INDEX(Programme!$B$4:$C$46,MATCH(A4,Programme!$B$4:$B$46,0),2)</f>
        <v>► Imaginer des solutions en réponse au besoin.</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DIC.1.5</v>
      </c>
      <c r="L4" s="679" t="str">
        <f ca="1">IFERROR(INDEX(Programme!$I$7:$J$94,MATCH($K4,Programme!$I$7:$I$94,0),2),"")</f>
        <v>Imaginer des solutions pour produire des objets et des éléments de programmes informatiques en réponse au besoin.</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Design. Innovation et créativité. Veille. Représentation de solutions (croquis, schémas, algorithmes). Réalité augmentée. Objets connectés.</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2.6</v>
      </c>
      <c r="B6" s="683" t="str">
        <f ca="1">IFERROR(INDEX(Programme!$B$4:$C$46,MATCH(A6,Programme!$B$4:$B$46,0),2),"")</f>
        <v>► Réaliser, de manière collaborative, le prototype de tout ou partie d’un objet pour valider une solution.</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DIC.2.1</v>
      </c>
      <c r="L6" s="679" t="str">
        <f ca="1">IFERROR(INDEX(Programme!$I$7:$J$94,MATCH($K6,Programme!$I$7:$I$94,0),2),"")</f>
        <v>Réaliser, de manière collaborative, le prototype d’un objet pour valider une solution.</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Prototypage rapide de structures et de circuits de commande à partir de cartes standard.</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MSOST.1.1</v>
      </c>
      <c r="L7" s="681" t="str">
        <f ca="1">IFERROR(INDEX(Programme!$I$7:$J$94,MATCH($K7,Programme!$I$7:$I$94,0),2),"")</f>
        <v>Respecter une procédure de travail garantissant un résultat en respectant les règles de sécurité et d’utilisation des outils mis à disposition.</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Procédures, protocoles. Ergonomie.</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2.7</v>
      </c>
      <c r="B8" s="683" t="str">
        <f ca="1">IFERROR(INDEX(Programme!$B$4:$C$46,MATCH(A8,Programme!$B$4:$B$46,0),2),"")</f>
        <v>► Imaginer, concevoir et programmer des applications informatiques nomades.</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DIC.1.5</v>
      </c>
      <c r="L8" s="679" t="str">
        <f ca="1">IFERROR(INDEX(Programme!$I$7:$J$94,MATCH($K8,Programme!$I$7:$I$94,0),2),"")</f>
        <v>Imaginer des solutions pour produire des objets et des éléments de programmes informatiques en réponse au besoin.</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Design. Innovation et créativité. Veille. Représentation de solutions (croquis, schémas, algorithmes). Réalité augmentée. Objets connectés.</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IP.2.2</v>
      </c>
      <c r="L9" s="681" t="str">
        <f ca="1">IFERROR(INDEX(Programme!$I$7:$J$94,MATCH($K9,Programme!$I$7:$I$94,0),2),"")</f>
        <v>Écrire, mettre au point (tester, corriger) et exécuter un programme commandant un système réel et vérifier le comportement attendu.</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4.2</v>
      </c>
      <c r="B10" s="683" t="str">
        <f ca="1">IFERROR(INDEX(Programme!$B$4:$C$46,MATCH(A10,Programme!$B$4:$B$46,0),2),"")</f>
        <v>► Appliquer les principes élémentaires de l’algorithmique et du codage à la résolution d’un problème simple.</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IP.2.3</v>
      </c>
      <c r="L10" s="679" t="str">
        <f ca="1">IFERROR(INDEX(Programme!$I$7:$J$94,MATCH($K10,Programme!$I$7:$I$94,0),2),"")</f>
        <v>Écrire un programme dans lequel des actions sont déclenchées par des événements extérieurs.</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875" t="s">
        <v>70</v>
      </c>
      <c r="B12" s="876"/>
      <c r="C12" s="876"/>
      <c r="D12" s="876"/>
      <c r="E12" s="876"/>
      <c r="F12" s="876"/>
      <c r="G12" s="876"/>
      <c r="H12" s="876"/>
      <c r="I12" s="876"/>
      <c r="J12" s="876"/>
      <c r="K12" s="877"/>
      <c r="L12" s="878"/>
      <c r="M12" s="879"/>
      <c r="N12" s="880" t="s">
        <v>72</v>
      </c>
      <c r="O12" s="881"/>
      <c r="P12" s="881"/>
      <c r="Q12" s="881"/>
      <c r="R12" s="881"/>
      <c r="S12" s="881"/>
      <c r="T12" s="881"/>
      <c r="U12" s="881"/>
      <c r="V12" s="881"/>
      <c r="W12" s="881"/>
      <c r="X12" s="881"/>
      <c r="Y12" s="882"/>
    </row>
    <row r="13" spans="1:25" ht="30.75" customHeight="1" x14ac:dyDescent="0.25">
      <c r="A13" s="706" t="s">
        <v>848</v>
      </c>
      <c r="B13" s="707"/>
      <c r="C13" s="707"/>
      <c r="D13" s="707"/>
      <c r="E13" s="707"/>
      <c r="F13" s="707"/>
      <c r="G13" s="707"/>
      <c r="H13" s="707"/>
      <c r="I13" s="707"/>
      <c r="J13" s="707"/>
      <c r="K13" s="707"/>
      <c r="L13" s="707"/>
      <c r="M13" s="708"/>
      <c r="N13" s="700" t="s">
        <v>964</v>
      </c>
      <c r="O13" s="701"/>
      <c r="P13" s="701"/>
      <c r="Q13" s="701"/>
      <c r="R13" s="701"/>
      <c r="S13" s="701"/>
      <c r="T13" s="701"/>
      <c r="U13" s="701"/>
      <c r="V13" s="701"/>
      <c r="W13" s="701"/>
      <c r="X13" s="701"/>
      <c r="Y13" s="702"/>
    </row>
    <row r="14" spans="1:25" ht="81.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883" t="s">
        <v>382</v>
      </c>
      <c r="B15" s="884"/>
      <c r="C15" s="885"/>
      <c r="D15" s="885"/>
      <c r="E15" s="885"/>
      <c r="F15" s="885"/>
      <c r="G15" s="885"/>
      <c r="H15" s="885"/>
      <c r="I15" s="885"/>
      <c r="J15" s="885"/>
      <c r="K15" s="886"/>
      <c r="L15" s="887"/>
      <c r="M15" s="888"/>
      <c r="N15" s="889" t="s">
        <v>383</v>
      </c>
      <c r="O15" s="890"/>
      <c r="P15" s="890"/>
      <c r="Q15" s="890"/>
      <c r="R15" s="890"/>
      <c r="S15" s="890"/>
      <c r="T15" s="890"/>
      <c r="U15" s="890"/>
      <c r="V15" s="890"/>
      <c r="W15" s="890"/>
      <c r="X15" s="890"/>
      <c r="Y15" s="891"/>
    </row>
    <row r="16" spans="1:25" ht="30" customHeight="1" x14ac:dyDescent="0.25">
      <c r="A16" s="700" t="s">
        <v>965</v>
      </c>
      <c r="B16" s="701"/>
      <c r="C16" s="701"/>
      <c r="D16" s="701"/>
      <c r="E16" s="701"/>
      <c r="F16" s="701"/>
      <c r="G16" s="701"/>
      <c r="H16" s="701"/>
      <c r="I16" s="701"/>
      <c r="J16" s="701"/>
      <c r="K16" s="701"/>
      <c r="L16" s="701"/>
      <c r="M16" s="702"/>
      <c r="N16" s="700"/>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54" customHeight="1" x14ac:dyDescent="0.25">
      <c r="A18" s="892" t="s">
        <v>73</v>
      </c>
      <c r="B18" s="881"/>
      <c r="C18" s="881"/>
      <c r="D18" s="881"/>
      <c r="E18" s="881"/>
      <c r="F18" s="718" t="s">
        <v>805</v>
      </c>
      <c r="G18" s="718"/>
      <c r="H18" s="718"/>
      <c r="I18" s="718"/>
      <c r="J18" s="718"/>
      <c r="K18" s="718"/>
      <c r="L18" s="718"/>
      <c r="M18" s="719"/>
      <c r="N18" s="695" t="s">
        <v>388</v>
      </c>
      <c r="O18" s="696"/>
      <c r="P18" s="696"/>
      <c r="Q18" s="696"/>
      <c r="R18" s="718" t="s">
        <v>597</v>
      </c>
      <c r="S18" s="718"/>
      <c r="T18" s="718"/>
      <c r="U18" s="718"/>
      <c r="V18" s="718" t="s">
        <v>589</v>
      </c>
      <c r="W18" s="718"/>
      <c r="X18" s="718"/>
      <c r="Y18" s="719"/>
    </row>
    <row r="19" spans="1:25" ht="34.5" customHeight="1" thickBot="1" x14ac:dyDescent="0.3">
      <c r="A19" s="898" t="s">
        <v>473</v>
      </c>
      <c r="B19" s="893"/>
      <c r="C19" s="893"/>
      <c r="D19" s="893"/>
      <c r="E19" s="893"/>
      <c r="F19" s="720"/>
      <c r="G19" s="720"/>
      <c r="H19" s="720"/>
      <c r="I19" s="720"/>
      <c r="J19" s="720"/>
      <c r="K19" s="720"/>
      <c r="L19" s="720"/>
      <c r="M19" s="721"/>
      <c r="N19" s="697"/>
      <c r="O19" s="698"/>
      <c r="P19" s="698"/>
      <c r="Q19" s="698"/>
      <c r="R19" s="704"/>
      <c r="S19" s="704"/>
      <c r="T19" s="704"/>
      <c r="U19" s="704"/>
      <c r="V19" s="693"/>
      <c r="W19" s="693"/>
      <c r="X19" s="693"/>
      <c r="Y19" s="694"/>
    </row>
    <row r="20" spans="1:25" x14ac:dyDescent="0.25">
      <c r="A20" s="894"/>
      <c r="B20" s="890"/>
      <c r="C20" s="890"/>
      <c r="D20" s="890"/>
      <c r="E20" s="890"/>
      <c r="F20" s="890"/>
      <c r="G20" s="890"/>
      <c r="H20" s="886"/>
      <c r="I20" s="886"/>
      <c r="J20" s="886"/>
      <c r="K20" s="895"/>
      <c r="L20" s="895"/>
      <c r="M20" s="895"/>
      <c r="N20" s="895"/>
      <c r="O20" s="896"/>
      <c r="P20" s="896"/>
      <c r="Q20" s="896"/>
      <c r="R20" s="896"/>
      <c r="S20" s="896"/>
      <c r="T20" s="896"/>
      <c r="U20" s="896"/>
      <c r="V20" s="896"/>
      <c r="W20" s="896"/>
      <c r="X20" s="896"/>
      <c r="Y20" s="896"/>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897"/>
      <c r="B22" s="874"/>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728" t="s">
        <v>590</v>
      </c>
      <c r="D23" s="729"/>
      <c r="E23" s="729"/>
      <c r="F23" s="729"/>
      <c r="G23" s="729"/>
      <c r="H23" s="729"/>
      <c r="I23" s="729"/>
      <c r="J23" s="729"/>
      <c r="K23" s="730"/>
      <c r="L23" s="729" t="s">
        <v>591</v>
      </c>
      <c r="M23" s="729"/>
      <c r="N23" s="729"/>
      <c r="O23" s="729"/>
      <c r="P23" s="729"/>
      <c r="Q23" s="729"/>
      <c r="R23" s="730"/>
      <c r="S23" s="729" t="s">
        <v>592</v>
      </c>
      <c r="T23" s="729"/>
      <c r="U23" s="729"/>
      <c r="V23" s="729"/>
      <c r="W23" s="729"/>
      <c r="X23" s="729"/>
      <c r="Y23" s="730"/>
    </row>
    <row r="24" spans="1:25" ht="117.75" customHeight="1" x14ac:dyDescent="0.25">
      <c r="A24" s="670" t="s">
        <v>79</v>
      </c>
      <c r="B24" s="671"/>
      <c r="C24" s="728" t="s">
        <v>966</v>
      </c>
      <c r="D24" s="729"/>
      <c r="E24" s="729"/>
      <c r="F24" s="729"/>
      <c r="G24" s="729"/>
      <c r="H24" s="729"/>
      <c r="I24" s="729"/>
      <c r="J24" s="729"/>
      <c r="K24" s="730"/>
      <c r="L24" s="728" t="s">
        <v>967</v>
      </c>
      <c r="M24" s="729"/>
      <c r="N24" s="729"/>
      <c r="O24" s="729"/>
      <c r="P24" s="729"/>
      <c r="Q24" s="729"/>
      <c r="R24" s="730"/>
      <c r="S24" s="728" t="s">
        <v>968</v>
      </c>
      <c r="T24" s="729"/>
      <c r="U24" s="729"/>
      <c r="V24" s="729"/>
      <c r="W24" s="729"/>
      <c r="X24" s="729"/>
      <c r="Y24" s="730"/>
    </row>
    <row r="25" spans="1:25" ht="45" customHeight="1" x14ac:dyDescent="0.25">
      <c r="A25" s="672" t="s">
        <v>81</v>
      </c>
      <c r="B25" s="673"/>
      <c r="C25" s="728" t="s">
        <v>598</v>
      </c>
      <c r="D25" s="729"/>
      <c r="E25" s="729"/>
      <c r="F25" s="729"/>
      <c r="G25" s="729"/>
      <c r="H25" s="729"/>
      <c r="I25" s="729"/>
      <c r="J25" s="729"/>
      <c r="K25" s="730"/>
      <c r="L25" s="728" t="s">
        <v>969</v>
      </c>
      <c r="M25" s="729"/>
      <c r="N25" s="729"/>
      <c r="O25" s="729"/>
      <c r="P25" s="729"/>
      <c r="Q25" s="729"/>
      <c r="R25" s="730"/>
      <c r="S25" s="728" t="s">
        <v>970</v>
      </c>
      <c r="T25" s="729"/>
      <c r="U25" s="729"/>
      <c r="V25" s="729"/>
      <c r="W25" s="729"/>
      <c r="X25" s="729"/>
      <c r="Y25" s="730"/>
    </row>
    <row r="26" spans="1:25" ht="45" customHeight="1" x14ac:dyDescent="0.25">
      <c r="A26" s="672" t="s">
        <v>80</v>
      </c>
      <c r="B26" s="673"/>
      <c r="C26" s="728" t="s">
        <v>971</v>
      </c>
      <c r="D26" s="729"/>
      <c r="E26" s="729"/>
      <c r="F26" s="729"/>
      <c r="G26" s="729"/>
      <c r="H26" s="729"/>
      <c r="I26" s="729"/>
      <c r="J26" s="729"/>
      <c r="K26" s="730"/>
      <c r="L26" s="728" t="s">
        <v>593</v>
      </c>
      <c r="M26" s="729"/>
      <c r="N26" s="729"/>
      <c r="O26" s="729"/>
      <c r="P26" s="729"/>
      <c r="Q26" s="729"/>
      <c r="R26" s="730"/>
      <c r="S26" s="728" t="s">
        <v>594</v>
      </c>
      <c r="T26" s="729"/>
      <c r="U26" s="729"/>
      <c r="V26" s="729"/>
      <c r="W26" s="729"/>
      <c r="X26" s="729"/>
      <c r="Y26" s="730"/>
    </row>
    <row r="27" spans="1:25" ht="45" customHeight="1" x14ac:dyDescent="0.25">
      <c r="A27" s="670" t="s">
        <v>341</v>
      </c>
      <c r="B27" s="671"/>
      <c r="C27" s="728"/>
      <c r="D27" s="729"/>
      <c r="E27" s="729"/>
      <c r="F27" s="729"/>
      <c r="G27" s="729"/>
      <c r="H27" s="729"/>
      <c r="I27" s="729"/>
      <c r="J27" s="729"/>
      <c r="K27" s="730"/>
      <c r="L27" s="728" t="s">
        <v>595</v>
      </c>
      <c r="M27" s="729"/>
      <c r="N27" s="729"/>
      <c r="O27" s="729"/>
      <c r="P27" s="729"/>
      <c r="Q27" s="729"/>
      <c r="R27" s="730"/>
      <c r="S27" s="728" t="s">
        <v>596</v>
      </c>
      <c r="T27" s="729"/>
      <c r="U27" s="729"/>
      <c r="V27" s="729"/>
      <c r="W27" s="729"/>
      <c r="X27" s="729"/>
      <c r="Y27" s="730"/>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8">
    <mergeCell ref="F18:M18"/>
    <mergeCell ref="R18:U18"/>
    <mergeCell ref="V18:Y18"/>
    <mergeCell ref="F19:M19"/>
    <mergeCell ref="R19:U19"/>
    <mergeCell ref="V19:Y19"/>
    <mergeCell ref="C23:K23"/>
    <mergeCell ref="L23:R23"/>
    <mergeCell ref="S23:Y23"/>
    <mergeCell ref="A21:Y21"/>
    <mergeCell ref="C22:K22"/>
    <mergeCell ref="L22:R22"/>
    <mergeCell ref="S22:Y22"/>
    <mergeCell ref="A23:B23"/>
    <mergeCell ref="A13:M14"/>
    <mergeCell ref="N13:Y14"/>
    <mergeCell ref="A16:M17"/>
    <mergeCell ref="N16:Y17"/>
    <mergeCell ref="N18:Q19"/>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1" zoomScale="85" zoomScaleNormal="85" workbookViewId="0">
      <selection activeCell="AB24" sqref="AB24"/>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488</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Projet 1 Aménager un jardin</v>
      </c>
      <c r="C2" s="677"/>
      <c r="D2" s="677"/>
      <c r="E2" s="677"/>
      <c r="F2" s="677"/>
      <c r="G2" s="677"/>
      <c r="H2" s="677"/>
      <c r="I2" s="677"/>
      <c r="J2" s="677"/>
      <c r="K2" s="677"/>
      <c r="L2" s="677"/>
      <c r="M2" s="678"/>
      <c r="N2" s="296" t="str">
        <f>INDEX(Problématiques_compétences!$B$3:$D$118,MATCH(A1,Problématiques_compétences!$D$3:$D$118,0),1)</f>
        <v>Recherches de solutions</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1.4</v>
      </c>
      <c r="B4" s="683" t="str">
        <f ca="1">INDEX(Programme!$B$4:$C$46,MATCH(A4,Programme!$B$4:$B$46,0),2)</f>
        <v>► Participer à l’organisation et au déroulement de projets.</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DIC.1.4</v>
      </c>
      <c r="L4" s="679" t="str">
        <f ca="1">IFERROR(INDEX(Programme!$I$7:$J$94,MATCH($K4,Programme!$I$7:$I$94,0),2),"")</f>
        <v>Participer à l’organisation de projets, la définition des rôles, la planification (se projeter et anticiper) et aux revues de projet.</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Organisation d’un groupe de projet, rôle des participants, planning, revue de projets.</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2.2</v>
      </c>
      <c r="B6" s="683" t="str">
        <f ca="1">IFERROR(INDEX(Programme!$B$4:$C$46,MATCH(A6,Programme!$B$4:$B$46,0),2),"")</f>
        <v>► Identifier le(s) matériau(x), les flux d’énergie et d’information dans le cadre d’une production technique sur un objet et décrire les transformations qui s’opèrent.</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MSOST.1.4</v>
      </c>
      <c r="L6" s="679" t="str">
        <f ca="1">IFERROR(INDEX(Programme!$I$7:$J$94,MATCH($K6,Programme!$I$7:$I$94,0),2),"")</f>
        <v>Identifier le(s) matériau(x), les flux d’énergie et d’information sur un objet et décrire les transformations qui s’opèrent.</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Familles de matériaux avec leurs principales caractéristiques. Sources d’énergies. Chaîne d’énergie. Chaîne d’information.</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2.3</v>
      </c>
      <c r="B8" s="683" t="str">
        <f ca="1">IFERROR(INDEX(Programme!$B$4:$C$46,MATCH(A8,Programme!$B$4:$B$46,0),2),"")</f>
        <v>► S’approprier un cahier des charges.</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DIC.1.2</v>
      </c>
      <c r="L8" s="679" t="str">
        <f ca="1">IFERROR(INDEX(Programme!$I$7:$J$94,MATCH($K8,Programme!$I$7:$I$94,0),2),"")</f>
        <v>Identifier les conditions, contraintes (normes et règlements) et ressources correspondantes, qualifier et quantifier simplement les performances d’un objet technique existant ou à créer.</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xml:space="preserve">Principaux éléments d’un cahier des charges. </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683" t="str">
        <f ca="1">IFERROR(INDEX(Programme!$B$4:$C$46,MATCH(A10,Programme!$B$4:$B$46,0),2),"")</f>
        <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
      </c>
      <c r="L10" s="679" t="str">
        <f ca="1">IFERROR(INDEX(Programme!$I$7:$J$94,MATCH($K10,Programme!$I$7:$I$94,0),2),"")</f>
        <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900" t="s">
        <v>70</v>
      </c>
      <c r="B12" s="901"/>
      <c r="C12" s="901"/>
      <c r="D12" s="901"/>
      <c r="E12" s="901"/>
      <c r="F12" s="901"/>
      <c r="G12" s="901"/>
      <c r="H12" s="901"/>
      <c r="I12" s="901"/>
      <c r="J12" s="901"/>
      <c r="K12" s="902"/>
      <c r="L12" s="903"/>
      <c r="M12" s="904"/>
      <c r="N12" s="905" t="s">
        <v>72</v>
      </c>
      <c r="O12" s="906"/>
      <c r="P12" s="906"/>
      <c r="Q12" s="906"/>
      <c r="R12" s="906"/>
      <c r="S12" s="906"/>
      <c r="T12" s="906"/>
      <c r="U12" s="906"/>
      <c r="V12" s="906"/>
      <c r="W12" s="906"/>
      <c r="X12" s="906"/>
      <c r="Y12" s="907"/>
    </row>
    <row r="13" spans="1:25" ht="30.75" customHeight="1" x14ac:dyDescent="0.25">
      <c r="A13" s="736" t="s">
        <v>849</v>
      </c>
      <c r="B13" s="737"/>
      <c r="C13" s="737"/>
      <c r="D13" s="737"/>
      <c r="E13" s="737"/>
      <c r="F13" s="737"/>
      <c r="G13" s="737"/>
      <c r="H13" s="737"/>
      <c r="I13" s="737"/>
      <c r="J13" s="737"/>
      <c r="K13" s="737"/>
      <c r="L13" s="737"/>
      <c r="M13" s="738"/>
      <c r="N13" s="736" t="s">
        <v>850</v>
      </c>
      <c r="O13" s="737"/>
      <c r="P13" s="737"/>
      <c r="Q13" s="737"/>
      <c r="R13" s="737"/>
      <c r="S13" s="737"/>
      <c r="T13" s="737"/>
      <c r="U13" s="737"/>
      <c r="V13" s="737"/>
      <c r="W13" s="737"/>
      <c r="X13" s="737"/>
      <c r="Y13" s="738"/>
    </row>
    <row r="14" spans="1:25" ht="47.25" customHeight="1" x14ac:dyDescent="0.25">
      <c r="A14" s="739"/>
      <c r="B14" s="740"/>
      <c r="C14" s="740"/>
      <c r="D14" s="740"/>
      <c r="E14" s="740"/>
      <c r="F14" s="740"/>
      <c r="G14" s="740"/>
      <c r="H14" s="740"/>
      <c r="I14" s="740"/>
      <c r="J14" s="740"/>
      <c r="K14" s="740"/>
      <c r="L14" s="740"/>
      <c r="M14" s="741"/>
      <c r="N14" s="739"/>
      <c r="O14" s="740"/>
      <c r="P14" s="740"/>
      <c r="Q14" s="740"/>
      <c r="R14" s="740"/>
      <c r="S14" s="740"/>
      <c r="T14" s="740"/>
      <c r="U14" s="740"/>
      <c r="V14" s="740"/>
      <c r="W14" s="740"/>
      <c r="X14" s="740"/>
      <c r="Y14" s="741"/>
    </row>
    <row r="15" spans="1:25" ht="16.5" customHeight="1" x14ac:dyDescent="0.25">
      <c r="A15" s="908" t="s">
        <v>382</v>
      </c>
      <c r="B15" s="909"/>
      <c r="C15" s="910"/>
      <c r="D15" s="910"/>
      <c r="E15" s="910"/>
      <c r="F15" s="910"/>
      <c r="G15" s="910"/>
      <c r="H15" s="910"/>
      <c r="I15" s="910"/>
      <c r="J15" s="910"/>
      <c r="K15" s="911"/>
      <c r="L15" s="912"/>
      <c r="M15" s="913"/>
      <c r="N15" s="914" t="s">
        <v>383</v>
      </c>
      <c r="O15" s="915"/>
      <c r="P15" s="915"/>
      <c r="Q15" s="915"/>
      <c r="R15" s="915"/>
      <c r="S15" s="915"/>
      <c r="T15" s="915"/>
      <c r="U15" s="915"/>
      <c r="V15" s="915"/>
      <c r="W15" s="915"/>
      <c r="X15" s="915"/>
      <c r="Y15" s="916"/>
    </row>
    <row r="16" spans="1:25" ht="30" customHeight="1" x14ac:dyDescent="0.25">
      <c r="A16" s="736" t="s">
        <v>972</v>
      </c>
      <c r="B16" s="737"/>
      <c r="C16" s="737"/>
      <c r="D16" s="737"/>
      <c r="E16" s="737"/>
      <c r="F16" s="737"/>
      <c r="G16" s="737"/>
      <c r="H16" s="737"/>
      <c r="I16" s="737"/>
      <c r="J16" s="737"/>
      <c r="K16" s="737"/>
      <c r="L16" s="737"/>
      <c r="M16" s="738"/>
      <c r="N16" s="700"/>
      <c r="O16" s="701"/>
      <c r="P16" s="701"/>
      <c r="Q16" s="701"/>
      <c r="R16" s="701"/>
      <c r="S16" s="701"/>
      <c r="T16" s="701"/>
      <c r="U16" s="701"/>
      <c r="V16" s="701"/>
      <c r="W16" s="701"/>
      <c r="X16" s="701"/>
      <c r="Y16" s="702"/>
    </row>
    <row r="17" spans="1:25" ht="55.5" customHeight="1" thickBot="1" x14ac:dyDescent="0.3">
      <c r="A17" s="742"/>
      <c r="B17" s="743"/>
      <c r="C17" s="743"/>
      <c r="D17" s="743"/>
      <c r="E17" s="743"/>
      <c r="F17" s="743"/>
      <c r="G17" s="743"/>
      <c r="H17" s="743"/>
      <c r="I17" s="743"/>
      <c r="J17" s="743"/>
      <c r="K17" s="743"/>
      <c r="L17" s="743"/>
      <c r="M17" s="744"/>
      <c r="N17" s="703"/>
      <c r="O17" s="704"/>
      <c r="P17" s="704"/>
      <c r="Q17" s="704"/>
      <c r="R17" s="704"/>
      <c r="S17" s="704"/>
      <c r="T17" s="704"/>
      <c r="U17" s="704"/>
      <c r="V17" s="704"/>
      <c r="W17" s="704"/>
      <c r="X17" s="704"/>
      <c r="Y17" s="705"/>
    </row>
    <row r="18" spans="1:25" ht="43.5" customHeight="1" x14ac:dyDescent="0.25">
      <c r="A18" s="917" t="s">
        <v>73</v>
      </c>
      <c r="B18" s="906"/>
      <c r="C18" s="906"/>
      <c r="D18" s="906"/>
      <c r="E18" s="906"/>
      <c r="F18" s="718" t="s">
        <v>805</v>
      </c>
      <c r="G18" s="718"/>
      <c r="H18" s="718"/>
      <c r="I18" s="718"/>
      <c r="J18" s="718"/>
      <c r="K18" s="718"/>
      <c r="L18" s="718"/>
      <c r="M18" s="719"/>
      <c r="N18" s="695" t="s">
        <v>388</v>
      </c>
      <c r="O18" s="696"/>
      <c r="P18" s="696"/>
      <c r="Q18" s="696"/>
      <c r="R18" s="716"/>
      <c r="S18" s="716"/>
      <c r="T18" s="716"/>
      <c r="U18" s="716"/>
      <c r="V18" s="718" t="s">
        <v>806</v>
      </c>
      <c r="W18" s="718"/>
      <c r="X18" s="718"/>
      <c r="Y18" s="719"/>
    </row>
    <row r="19" spans="1:25" ht="30.75" customHeight="1" thickBot="1" x14ac:dyDescent="0.3">
      <c r="A19" s="923" t="s">
        <v>473</v>
      </c>
      <c r="B19" s="918"/>
      <c r="C19" s="918"/>
      <c r="D19" s="918"/>
      <c r="E19" s="918"/>
      <c r="F19" s="720" t="s">
        <v>807</v>
      </c>
      <c r="G19" s="720"/>
      <c r="H19" s="720"/>
      <c r="I19" s="720"/>
      <c r="J19" s="720"/>
      <c r="K19" s="720"/>
      <c r="L19" s="720"/>
      <c r="M19" s="721"/>
      <c r="N19" s="697"/>
      <c r="O19" s="698"/>
      <c r="P19" s="698"/>
      <c r="Q19" s="698"/>
      <c r="R19" s="704"/>
      <c r="S19" s="704"/>
      <c r="T19" s="704"/>
      <c r="U19" s="704"/>
      <c r="V19" s="693"/>
      <c r="W19" s="693"/>
      <c r="X19" s="693"/>
      <c r="Y19" s="694"/>
    </row>
    <row r="20" spans="1:25" x14ac:dyDescent="0.25">
      <c r="A20" s="919"/>
      <c r="B20" s="915"/>
      <c r="C20" s="915"/>
      <c r="D20" s="915"/>
      <c r="E20" s="915"/>
      <c r="F20" s="915"/>
      <c r="G20" s="915"/>
      <c r="H20" s="911"/>
      <c r="I20" s="911"/>
      <c r="J20" s="911"/>
      <c r="K20" s="920"/>
      <c r="L20" s="920"/>
      <c r="M20" s="920"/>
      <c r="N20" s="920"/>
      <c r="O20" s="921"/>
      <c r="P20" s="921"/>
      <c r="Q20" s="921"/>
      <c r="R20" s="921"/>
      <c r="S20" s="921"/>
      <c r="T20" s="921"/>
      <c r="U20" s="921"/>
      <c r="V20" s="921"/>
      <c r="W20" s="921"/>
      <c r="X20" s="921"/>
      <c r="Y20" s="921"/>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922"/>
      <c r="B22" s="899"/>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728" t="s">
        <v>851</v>
      </c>
      <c r="D23" s="729"/>
      <c r="E23" s="729"/>
      <c r="F23" s="729"/>
      <c r="G23" s="729"/>
      <c r="H23" s="729"/>
      <c r="I23" s="729"/>
      <c r="J23" s="729"/>
      <c r="K23" s="730"/>
      <c r="L23" s="731" t="s">
        <v>808</v>
      </c>
      <c r="M23" s="732"/>
      <c r="N23" s="732"/>
      <c r="O23" s="732"/>
      <c r="P23" s="732"/>
      <c r="Q23" s="732"/>
      <c r="R23" s="723"/>
      <c r="S23" s="731" t="s">
        <v>852</v>
      </c>
      <c r="T23" s="732"/>
      <c r="U23" s="732"/>
      <c r="V23" s="732"/>
      <c r="W23" s="732"/>
      <c r="X23" s="732"/>
      <c r="Y23" s="723"/>
    </row>
    <row r="24" spans="1:25" ht="133.5" customHeight="1" x14ac:dyDescent="0.25">
      <c r="A24" s="670" t="s">
        <v>79</v>
      </c>
      <c r="B24" s="671"/>
      <c r="C24" s="728" t="s">
        <v>973</v>
      </c>
      <c r="D24" s="729"/>
      <c r="E24" s="729"/>
      <c r="F24" s="729"/>
      <c r="G24" s="729"/>
      <c r="H24" s="729"/>
      <c r="I24" s="729"/>
      <c r="J24" s="729"/>
      <c r="K24" s="730"/>
      <c r="L24" s="733" t="s">
        <v>974</v>
      </c>
      <c r="M24" s="734"/>
      <c r="N24" s="734"/>
      <c r="O24" s="734"/>
      <c r="P24" s="734"/>
      <c r="Q24" s="734"/>
      <c r="R24" s="735"/>
      <c r="S24" s="731" t="s">
        <v>975</v>
      </c>
      <c r="T24" s="732"/>
      <c r="U24" s="732"/>
      <c r="V24" s="732"/>
      <c r="W24" s="732"/>
      <c r="X24" s="732"/>
      <c r="Y24" s="723"/>
    </row>
    <row r="25" spans="1:25" ht="45" customHeight="1" x14ac:dyDescent="0.25">
      <c r="A25" s="672" t="s">
        <v>81</v>
      </c>
      <c r="B25" s="673"/>
      <c r="C25" s="728" t="s">
        <v>809</v>
      </c>
      <c r="D25" s="729"/>
      <c r="E25" s="729"/>
      <c r="F25" s="729"/>
      <c r="G25" s="729"/>
      <c r="H25" s="729"/>
      <c r="I25" s="729"/>
      <c r="J25" s="729"/>
      <c r="K25" s="730"/>
      <c r="L25" s="733" t="s">
        <v>976</v>
      </c>
      <c r="M25" s="732"/>
      <c r="N25" s="732"/>
      <c r="O25" s="732"/>
      <c r="P25" s="732"/>
      <c r="Q25" s="732"/>
      <c r="R25" s="723"/>
      <c r="S25" s="733" t="s">
        <v>977</v>
      </c>
      <c r="T25" s="732"/>
      <c r="U25" s="732"/>
      <c r="V25" s="732"/>
      <c r="W25" s="732"/>
      <c r="X25" s="732"/>
      <c r="Y25" s="723"/>
    </row>
    <row r="26" spans="1:25" ht="77.25" customHeight="1" x14ac:dyDescent="0.25">
      <c r="A26" s="672" t="s">
        <v>80</v>
      </c>
      <c r="B26" s="673"/>
      <c r="C26" s="728" t="s">
        <v>978</v>
      </c>
      <c r="D26" s="729"/>
      <c r="E26" s="729"/>
      <c r="F26" s="729"/>
      <c r="G26" s="729"/>
      <c r="H26" s="729"/>
      <c r="I26" s="729"/>
      <c r="J26" s="729"/>
      <c r="K26" s="730"/>
      <c r="L26" s="731" t="s">
        <v>979</v>
      </c>
      <c r="M26" s="732"/>
      <c r="N26" s="732"/>
      <c r="O26" s="732"/>
      <c r="P26" s="732"/>
      <c r="Q26" s="732"/>
      <c r="R26" s="723"/>
      <c r="S26" s="733" t="s">
        <v>810</v>
      </c>
      <c r="T26" s="734"/>
      <c r="U26" s="734"/>
      <c r="V26" s="734"/>
      <c r="W26" s="734"/>
      <c r="X26" s="734"/>
      <c r="Y26" s="735"/>
    </row>
    <row r="27" spans="1:25" ht="45" customHeight="1" x14ac:dyDescent="0.25">
      <c r="A27" s="670" t="s">
        <v>341</v>
      </c>
      <c r="B27" s="671"/>
      <c r="C27" s="728" t="s">
        <v>811</v>
      </c>
      <c r="D27" s="729"/>
      <c r="E27" s="729"/>
      <c r="F27" s="729"/>
      <c r="G27" s="729"/>
      <c r="H27" s="729"/>
      <c r="I27" s="729"/>
      <c r="J27" s="729"/>
      <c r="K27" s="730"/>
      <c r="L27" s="731" t="s">
        <v>812</v>
      </c>
      <c r="M27" s="732"/>
      <c r="N27" s="732"/>
      <c r="O27" s="732"/>
      <c r="P27" s="732"/>
      <c r="Q27" s="732"/>
      <c r="R27" s="723"/>
      <c r="S27" s="731"/>
      <c r="T27" s="732"/>
      <c r="U27" s="732"/>
      <c r="V27" s="732"/>
      <c r="W27" s="732"/>
      <c r="X27" s="732"/>
      <c r="Y27" s="723"/>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8">
    <mergeCell ref="R18:U18"/>
    <mergeCell ref="V18:Y18"/>
    <mergeCell ref="R19:U19"/>
    <mergeCell ref="V19:Y19"/>
    <mergeCell ref="F18:M18"/>
    <mergeCell ref="F19:M19"/>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5" zoomScale="85" zoomScaleNormal="85" workbookViewId="0">
      <selection activeCell="A15" sqref="A15"/>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489</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Projet 1 Aménager un jardin</v>
      </c>
      <c r="C2" s="677"/>
      <c r="D2" s="677"/>
      <c r="E2" s="677"/>
      <c r="F2" s="677"/>
      <c r="G2" s="677"/>
      <c r="H2" s="677"/>
      <c r="I2" s="677"/>
      <c r="J2" s="677"/>
      <c r="K2" s="677"/>
      <c r="L2" s="677"/>
      <c r="M2" s="678"/>
      <c r="N2" s="296" t="str">
        <f>INDEX(Problématiques_compétences!$B$3:$D$118,MATCH(A1,Problématiques_compétences!$D$3:$D$118,0),1)</f>
        <v>Réalisation</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6.2</v>
      </c>
      <c r="B4" s="683" t="str">
        <f ca="1">INDEX(Programme!$B$4:$C$46,MATCH(A4,Programme!$B$4:$B$46,0),2)</f>
        <v>► Analyser l’impact environnemental d’un objet et de ses constituants.</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OTSCIS.1.2</v>
      </c>
      <c r="L4" s="679" t="str">
        <f ca="1">IFERROR(INDEX(Programme!$I$7:$J$94,MATCH($K4,Programme!$I$7:$I$94,0),2),"")</f>
        <v xml:space="preserve">Relier les évolutions technologiques aux inventions et innovations qui marquent des ruptures dans les solutions techniques. </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
      </c>
      <c r="B6" s="683" t="str">
        <f ca="1">IFERROR(INDEX(Programme!$B$4:$C$46,MATCH(A6,Programme!$B$4:$B$46,0),2),"")</f>
        <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
      </c>
      <c r="L6" s="679" t="str">
        <f ca="1">IFERROR(INDEX(Programme!$I$7:$J$94,MATCH($K6,Programme!$I$7:$I$94,0),2),"")</f>
        <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
      </c>
      <c r="B8" s="683" t="str">
        <f ca="1">IFERROR(INDEX(Programme!$B$4:$C$46,MATCH(A8,Programme!$B$4:$B$46,0),2),"")</f>
        <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
      </c>
      <c r="L8" s="679" t="str">
        <f ca="1">IFERROR(INDEX(Programme!$I$7:$J$94,MATCH($K8,Programme!$I$7:$I$94,0),2),"")</f>
        <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683" t="str">
        <f ca="1">IFERROR(INDEX(Programme!$B$4:$C$46,MATCH(A10,Programme!$B$4:$B$46,0),2),"")</f>
        <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
      </c>
      <c r="L10" s="679" t="str">
        <f ca="1">IFERROR(INDEX(Programme!$I$7:$J$94,MATCH($K10,Programme!$I$7:$I$94,0),2),"")</f>
        <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925" t="s">
        <v>70</v>
      </c>
      <c r="B12" s="926"/>
      <c r="C12" s="926"/>
      <c r="D12" s="926"/>
      <c r="E12" s="926"/>
      <c r="F12" s="926"/>
      <c r="G12" s="926"/>
      <c r="H12" s="926"/>
      <c r="I12" s="926"/>
      <c r="J12" s="926"/>
      <c r="K12" s="927"/>
      <c r="L12" s="928"/>
      <c r="M12" s="929"/>
      <c r="N12" s="930" t="s">
        <v>72</v>
      </c>
      <c r="O12" s="931"/>
      <c r="P12" s="931"/>
      <c r="Q12" s="931"/>
      <c r="R12" s="931"/>
      <c r="S12" s="931"/>
      <c r="T12" s="931"/>
      <c r="U12" s="931"/>
      <c r="V12" s="931"/>
      <c r="W12" s="931"/>
      <c r="X12" s="931"/>
      <c r="Y12" s="932"/>
    </row>
    <row r="13" spans="1:25" ht="30.75" customHeight="1" x14ac:dyDescent="0.25">
      <c r="A13" s="706" t="s">
        <v>980</v>
      </c>
      <c r="B13" s="707"/>
      <c r="C13" s="707"/>
      <c r="D13" s="707"/>
      <c r="E13" s="707"/>
      <c r="F13" s="707"/>
      <c r="G13" s="707"/>
      <c r="H13" s="707"/>
      <c r="I13" s="707"/>
      <c r="J13" s="707"/>
      <c r="K13" s="707"/>
      <c r="L13" s="707"/>
      <c r="M13" s="708"/>
      <c r="N13" s="700"/>
      <c r="O13" s="701"/>
      <c r="P13" s="701"/>
      <c r="Q13" s="701"/>
      <c r="R13" s="701"/>
      <c r="S13" s="701"/>
      <c r="T13" s="701"/>
      <c r="U13" s="701"/>
      <c r="V13" s="701"/>
      <c r="W13" s="701"/>
      <c r="X13" s="701"/>
      <c r="Y13" s="702"/>
    </row>
    <row r="14" spans="1:25" ht="40.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933" t="s">
        <v>382</v>
      </c>
      <c r="B15" s="934"/>
      <c r="C15" s="935"/>
      <c r="D15" s="935"/>
      <c r="E15" s="935"/>
      <c r="F15" s="935"/>
      <c r="G15" s="935"/>
      <c r="H15" s="935"/>
      <c r="I15" s="935"/>
      <c r="J15" s="935"/>
      <c r="K15" s="936"/>
      <c r="L15" s="937"/>
      <c r="M15" s="938"/>
      <c r="N15" s="939" t="s">
        <v>383</v>
      </c>
      <c r="O15" s="940"/>
      <c r="P15" s="940"/>
      <c r="Q15" s="940"/>
      <c r="R15" s="940"/>
      <c r="S15" s="940"/>
      <c r="T15" s="940"/>
      <c r="U15" s="940"/>
      <c r="V15" s="940"/>
      <c r="W15" s="940"/>
      <c r="X15" s="940"/>
      <c r="Y15" s="941"/>
    </row>
    <row r="16" spans="1:25" ht="30" customHeight="1" x14ac:dyDescent="0.25">
      <c r="A16" s="700" t="s">
        <v>813</v>
      </c>
      <c r="B16" s="701"/>
      <c r="C16" s="701"/>
      <c r="D16" s="701"/>
      <c r="E16" s="701"/>
      <c r="F16" s="701"/>
      <c r="G16" s="701"/>
      <c r="H16" s="701"/>
      <c r="I16" s="701"/>
      <c r="J16" s="701"/>
      <c r="K16" s="701"/>
      <c r="L16" s="701"/>
      <c r="M16" s="702"/>
      <c r="N16" s="700"/>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44.25" customHeight="1" x14ac:dyDescent="0.25">
      <c r="A18" s="942" t="s">
        <v>73</v>
      </c>
      <c r="B18" s="931"/>
      <c r="C18" s="931"/>
      <c r="D18" s="931"/>
      <c r="E18" s="931"/>
      <c r="F18" s="718" t="s">
        <v>805</v>
      </c>
      <c r="G18" s="718"/>
      <c r="H18" s="718"/>
      <c r="I18" s="718"/>
      <c r="J18" s="718"/>
      <c r="K18" s="718"/>
      <c r="L18" s="718"/>
      <c r="M18" s="719"/>
      <c r="N18" s="695" t="s">
        <v>388</v>
      </c>
      <c r="O18" s="696"/>
      <c r="P18" s="696"/>
      <c r="Q18" s="696"/>
      <c r="R18" s="718" t="s">
        <v>814</v>
      </c>
      <c r="S18" s="718"/>
      <c r="T18" s="718"/>
      <c r="U18" s="718"/>
      <c r="V18" s="718"/>
      <c r="W18" s="718"/>
      <c r="X18" s="718"/>
      <c r="Y18" s="719"/>
    </row>
    <row r="19" spans="1:25" ht="24" customHeight="1" thickBot="1" x14ac:dyDescent="0.3">
      <c r="A19" s="948" t="s">
        <v>473</v>
      </c>
      <c r="B19" s="943"/>
      <c r="C19" s="943"/>
      <c r="D19" s="943"/>
      <c r="E19" s="943"/>
      <c r="F19" s="720" t="s">
        <v>815</v>
      </c>
      <c r="G19" s="720"/>
      <c r="H19" s="720"/>
      <c r="I19" s="720"/>
      <c r="J19" s="720"/>
      <c r="K19" s="720"/>
      <c r="L19" s="720"/>
      <c r="M19" s="721"/>
      <c r="N19" s="697"/>
      <c r="O19" s="698"/>
      <c r="P19" s="698"/>
      <c r="Q19" s="698"/>
      <c r="R19" s="704"/>
      <c r="S19" s="704"/>
      <c r="T19" s="704"/>
      <c r="U19" s="704"/>
      <c r="V19" s="693"/>
      <c r="W19" s="693"/>
      <c r="X19" s="693"/>
      <c r="Y19" s="694"/>
    </row>
    <row r="20" spans="1:25" x14ac:dyDescent="0.25">
      <c r="A20" s="944"/>
      <c r="B20" s="940"/>
      <c r="C20" s="940"/>
      <c r="D20" s="940"/>
      <c r="E20" s="940"/>
      <c r="F20" s="940"/>
      <c r="G20" s="940"/>
      <c r="H20" s="936"/>
      <c r="I20" s="936"/>
      <c r="J20" s="936"/>
      <c r="K20" s="945"/>
      <c r="L20" s="945"/>
      <c r="M20" s="945"/>
      <c r="N20" s="945"/>
      <c r="O20" s="946"/>
      <c r="P20" s="946"/>
      <c r="Q20" s="946"/>
      <c r="R20" s="946"/>
      <c r="S20" s="946"/>
      <c r="T20" s="946"/>
      <c r="U20" s="946"/>
      <c r="V20" s="946"/>
      <c r="W20" s="946"/>
      <c r="X20" s="946"/>
      <c r="Y20" s="946"/>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947"/>
      <c r="B22" s="924"/>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722" t="s">
        <v>816</v>
      </c>
      <c r="D23" s="722"/>
      <c r="E23" s="722"/>
      <c r="F23" s="722"/>
      <c r="G23" s="722"/>
      <c r="H23" s="722"/>
      <c r="I23" s="722"/>
      <c r="J23" s="722"/>
      <c r="K23" s="722"/>
      <c r="L23" s="723" t="s">
        <v>853</v>
      </c>
      <c r="M23" s="723"/>
      <c r="N23" s="723"/>
      <c r="O23" s="723"/>
      <c r="P23" s="723"/>
      <c r="Q23" s="723"/>
      <c r="R23" s="723"/>
      <c r="S23" s="723" t="s">
        <v>817</v>
      </c>
      <c r="T23" s="723"/>
      <c r="U23" s="723"/>
      <c r="V23" s="723"/>
      <c r="W23" s="723"/>
      <c r="X23" s="723"/>
      <c r="Y23" s="723"/>
    </row>
    <row r="24" spans="1:25" ht="121.5" customHeight="1" x14ac:dyDescent="0.25">
      <c r="A24" s="670" t="s">
        <v>79</v>
      </c>
      <c r="B24" s="671"/>
      <c r="C24" s="722" t="s">
        <v>854</v>
      </c>
      <c r="D24" s="722"/>
      <c r="E24" s="722"/>
      <c r="F24" s="722"/>
      <c r="G24" s="722"/>
      <c r="H24" s="722"/>
      <c r="I24" s="722"/>
      <c r="J24" s="722"/>
      <c r="K24" s="722"/>
      <c r="L24" s="722" t="s">
        <v>855</v>
      </c>
      <c r="M24" s="722"/>
      <c r="N24" s="722"/>
      <c r="O24" s="722"/>
      <c r="P24" s="722"/>
      <c r="Q24" s="722"/>
      <c r="R24" s="722"/>
      <c r="S24" s="722" t="s">
        <v>856</v>
      </c>
      <c r="T24" s="722"/>
      <c r="U24" s="722"/>
      <c r="V24" s="722"/>
      <c r="W24" s="722"/>
      <c r="X24" s="722"/>
      <c r="Y24" s="722"/>
    </row>
    <row r="25" spans="1:25" ht="45" customHeight="1" x14ac:dyDescent="0.25">
      <c r="A25" s="672" t="s">
        <v>81</v>
      </c>
      <c r="B25" s="673"/>
      <c r="C25" s="722" t="s">
        <v>818</v>
      </c>
      <c r="D25" s="722"/>
      <c r="E25" s="722"/>
      <c r="F25" s="722"/>
      <c r="G25" s="722"/>
      <c r="H25" s="722"/>
      <c r="I25" s="722"/>
      <c r="J25" s="722"/>
      <c r="K25" s="722"/>
      <c r="L25" s="722" t="s">
        <v>305</v>
      </c>
      <c r="M25" s="722"/>
      <c r="N25" s="722"/>
      <c r="O25" s="722"/>
      <c r="P25" s="722"/>
      <c r="Q25" s="722"/>
      <c r="R25" s="722"/>
      <c r="S25" s="722" t="s">
        <v>819</v>
      </c>
      <c r="T25" s="722"/>
      <c r="U25" s="722"/>
      <c r="V25" s="722"/>
      <c r="W25" s="722"/>
      <c r="X25" s="722"/>
      <c r="Y25" s="722"/>
    </row>
    <row r="26" spans="1:25" ht="63.75" customHeight="1" x14ac:dyDescent="0.25">
      <c r="A26" s="672" t="s">
        <v>80</v>
      </c>
      <c r="B26" s="673"/>
      <c r="C26" s="722" t="s">
        <v>820</v>
      </c>
      <c r="D26" s="722"/>
      <c r="E26" s="722"/>
      <c r="F26" s="722"/>
      <c r="G26" s="722"/>
      <c r="H26" s="722"/>
      <c r="I26" s="722"/>
      <c r="J26" s="722"/>
      <c r="K26" s="722"/>
      <c r="L26" s="722" t="s">
        <v>857</v>
      </c>
      <c r="M26" s="722"/>
      <c r="N26" s="722"/>
      <c r="O26" s="722"/>
      <c r="P26" s="722"/>
      <c r="Q26" s="722"/>
      <c r="R26" s="722"/>
      <c r="S26" s="722" t="s">
        <v>821</v>
      </c>
      <c r="T26" s="722"/>
      <c r="U26" s="722"/>
      <c r="V26" s="722"/>
      <c r="W26" s="722"/>
      <c r="X26" s="722"/>
      <c r="Y26" s="722"/>
    </row>
    <row r="27" spans="1:25" ht="45" customHeight="1" x14ac:dyDescent="0.25">
      <c r="A27" s="670" t="s">
        <v>341</v>
      </c>
      <c r="B27" s="671"/>
      <c r="C27" s="722" t="s">
        <v>822</v>
      </c>
      <c r="D27" s="722"/>
      <c r="E27" s="722"/>
      <c r="F27" s="722"/>
      <c r="G27" s="722"/>
      <c r="H27" s="722"/>
      <c r="I27" s="722"/>
      <c r="J27" s="722"/>
      <c r="K27" s="722"/>
      <c r="L27" s="722" t="s">
        <v>858</v>
      </c>
      <c r="M27" s="722"/>
      <c r="N27" s="722"/>
      <c r="O27" s="722"/>
      <c r="P27" s="722"/>
      <c r="Q27" s="722"/>
      <c r="R27" s="722"/>
      <c r="S27" s="722" t="s">
        <v>823</v>
      </c>
      <c r="T27" s="722"/>
      <c r="U27" s="722"/>
      <c r="V27" s="722"/>
      <c r="W27" s="722"/>
      <c r="X27" s="722"/>
      <c r="Y27" s="722"/>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7">
    <mergeCell ref="S22:Y22"/>
    <mergeCell ref="N18:Q19"/>
    <mergeCell ref="R19:U19"/>
    <mergeCell ref="V19:Y19"/>
    <mergeCell ref="R18:Y18"/>
    <mergeCell ref="A25:B25"/>
    <mergeCell ref="C25:K25"/>
    <mergeCell ref="L25:R25"/>
    <mergeCell ref="S25:Y25"/>
    <mergeCell ref="A26:B26"/>
    <mergeCell ref="C26:K26"/>
    <mergeCell ref="L26:R26"/>
    <mergeCell ref="S26:Y26"/>
    <mergeCell ref="L5:Q5"/>
    <mergeCell ref="R5:Y5"/>
    <mergeCell ref="B11:J11"/>
    <mergeCell ref="L11:Q11"/>
    <mergeCell ref="R11:Y11"/>
    <mergeCell ref="B6:J6"/>
    <mergeCell ref="L6:Q6"/>
    <mergeCell ref="R6:Y6"/>
    <mergeCell ref="L7:Q7"/>
    <mergeCell ref="R7:Y7"/>
    <mergeCell ref="B8:J8"/>
    <mergeCell ref="L8:Q8"/>
    <mergeCell ref="R8:Y8"/>
    <mergeCell ref="L9:Q9"/>
    <mergeCell ref="R9:Y9"/>
    <mergeCell ref="B10:J10"/>
    <mergeCell ref="A1:A2"/>
    <mergeCell ref="B2:M2"/>
    <mergeCell ref="B4:J4"/>
    <mergeCell ref="L4:Q4"/>
    <mergeCell ref="R4:Y4"/>
    <mergeCell ref="L10:Q10"/>
    <mergeCell ref="R10:Y10"/>
    <mergeCell ref="A13:M14"/>
    <mergeCell ref="N13:Y14"/>
    <mergeCell ref="A16:M17"/>
    <mergeCell ref="N16:Y17"/>
    <mergeCell ref="F19:M19"/>
    <mergeCell ref="F18:M18"/>
    <mergeCell ref="A21:Y21"/>
    <mergeCell ref="C22:K22"/>
    <mergeCell ref="L22:R22"/>
    <mergeCell ref="A23:B23"/>
    <mergeCell ref="C23:K23"/>
    <mergeCell ref="L23:R23"/>
    <mergeCell ref="S23:Y23"/>
    <mergeCell ref="A24:B24"/>
    <mergeCell ref="C24:K24"/>
    <mergeCell ref="L24:R24"/>
    <mergeCell ref="S24:Y24"/>
    <mergeCell ref="A27:B27"/>
    <mergeCell ref="C27:K27"/>
    <mergeCell ref="L27:R27"/>
    <mergeCell ref="S27:Y2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4" zoomScale="85" zoomScaleNormal="85" workbookViewId="0">
      <selection activeCell="L25" sqref="L25:R25"/>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524</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f>INDEX(Problématiques_compétences!$A$3:$D$118,QUOTIENT(MATCH(A1,Problématiques_compétences!$D$3:$D$118,0),8)*8+2,1)</f>
        <v>0</v>
      </c>
      <c r="C2" s="677"/>
      <c r="D2" s="677"/>
      <c r="E2" s="677"/>
      <c r="F2" s="677"/>
      <c r="G2" s="677"/>
      <c r="H2" s="677"/>
      <c r="I2" s="677"/>
      <c r="J2" s="677"/>
      <c r="K2" s="677"/>
      <c r="L2" s="677"/>
      <c r="M2" s="678"/>
      <c r="N2" s="296" t="str">
        <f>INDEX(Problématiques_compétences!$B$3:$D$118,MATCH(A1,Problématiques_compétences!$D$3:$D$118,0),1)</f>
        <v>Test et validation</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CS 1.5</v>
      </c>
      <c r="B4" s="683" t="str">
        <f ca="1">INDEX(Programme!$B$4:$C$46,MATCH(A4,Programme!$B$4:$B$46,0),2)</f>
        <v>► Respecter une procédure de travail garantissant un résultat en respectant les règles de sécurité et d’utilisation des outils mis à disposition.</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MSOST.1.1</v>
      </c>
      <c r="L4" s="679" t="str">
        <f ca="1">IFERROR(INDEX(Programme!$I$7:$J$94,MATCH($K4,Programme!$I$7:$I$94,0),2),"")</f>
        <v>Respecter une procédure de travail garantissant un résultat en respectant les règles de sécurité et d’utilisation des outils mis à disposition.</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Procédures, protocoles. Ergonomie.</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
      </c>
      <c r="B6" s="683" t="str">
        <f ca="1">IFERROR(INDEX(Programme!$B$4:$C$46,MATCH(A6,Programme!$B$4:$B$46,0),2),"")</f>
        <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
      </c>
      <c r="L6" s="679" t="str">
        <f ca="1">IFERROR(INDEX(Programme!$I$7:$J$94,MATCH($K6,Programme!$I$7:$I$94,0),2),"")</f>
        <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
      </c>
      <c r="B8" s="683" t="str">
        <f ca="1">IFERROR(INDEX(Programme!$B$4:$C$46,MATCH(A8,Programme!$B$4:$B$46,0),2),"")</f>
        <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
      </c>
      <c r="L8" s="679" t="str">
        <f ca="1">IFERROR(INDEX(Programme!$I$7:$J$94,MATCH($K8,Programme!$I$7:$I$94,0),2),"")</f>
        <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683" t="str">
        <f ca="1">IFERROR(INDEX(Programme!$B$4:$C$46,MATCH(A10,Programme!$B$4:$B$46,0),2),"")</f>
        <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
      </c>
      <c r="L10" s="679" t="str">
        <f ca="1">IFERROR(INDEX(Programme!$I$7:$J$94,MATCH($K10,Programme!$I$7:$I$94,0),2),"")</f>
        <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950" t="s">
        <v>70</v>
      </c>
      <c r="B12" s="951"/>
      <c r="C12" s="951"/>
      <c r="D12" s="951"/>
      <c r="E12" s="951"/>
      <c r="F12" s="951"/>
      <c r="G12" s="951"/>
      <c r="H12" s="951"/>
      <c r="I12" s="951"/>
      <c r="J12" s="951"/>
      <c r="K12" s="952"/>
      <c r="L12" s="953"/>
      <c r="M12" s="954"/>
      <c r="N12" s="955" t="s">
        <v>72</v>
      </c>
      <c r="O12" s="956"/>
      <c r="P12" s="956"/>
      <c r="Q12" s="956"/>
      <c r="R12" s="956"/>
      <c r="S12" s="956"/>
      <c r="T12" s="956"/>
      <c r="U12" s="956"/>
      <c r="V12" s="956"/>
      <c r="W12" s="956"/>
      <c r="X12" s="956"/>
      <c r="Y12" s="957"/>
    </row>
    <row r="13" spans="1:25" ht="30.75" customHeight="1" x14ac:dyDescent="0.25">
      <c r="A13" s="706" t="s">
        <v>981</v>
      </c>
      <c r="B13" s="707"/>
      <c r="C13" s="707"/>
      <c r="D13" s="707"/>
      <c r="E13" s="707"/>
      <c r="F13" s="707"/>
      <c r="G13" s="707"/>
      <c r="H13" s="707"/>
      <c r="I13" s="707"/>
      <c r="J13" s="707"/>
      <c r="K13" s="707"/>
      <c r="L13" s="707"/>
      <c r="M13" s="708"/>
      <c r="N13" s="700"/>
      <c r="O13" s="701"/>
      <c r="P13" s="701"/>
      <c r="Q13" s="701"/>
      <c r="R13" s="701"/>
      <c r="S13" s="701"/>
      <c r="T13" s="701"/>
      <c r="U13" s="701"/>
      <c r="V13" s="701"/>
      <c r="W13" s="701"/>
      <c r="X13" s="701"/>
      <c r="Y13" s="702"/>
    </row>
    <row r="14" spans="1:25" ht="41.2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958" t="s">
        <v>382</v>
      </c>
      <c r="B15" s="959"/>
      <c r="C15" s="960"/>
      <c r="D15" s="960"/>
      <c r="E15" s="960"/>
      <c r="F15" s="960"/>
      <c r="G15" s="960"/>
      <c r="H15" s="960"/>
      <c r="I15" s="960"/>
      <c r="J15" s="960"/>
      <c r="K15" s="961"/>
      <c r="L15" s="962"/>
      <c r="M15" s="963"/>
      <c r="N15" s="964" t="s">
        <v>383</v>
      </c>
      <c r="O15" s="965"/>
      <c r="P15" s="965"/>
      <c r="Q15" s="965"/>
      <c r="R15" s="965"/>
      <c r="S15" s="965"/>
      <c r="T15" s="965"/>
      <c r="U15" s="965"/>
      <c r="V15" s="965"/>
      <c r="W15" s="965"/>
      <c r="X15" s="965"/>
      <c r="Y15" s="966"/>
    </row>
    <row r="16" spans="1:25" ht="30" customHeight="1" x14ac:dyDescent="0.25">
      <c r="A16" s="700" t="s">
        <v>824</v>
      </c>
      <c r="B16" s="701"/>
      <c r="C16" s="701"/>
      <c r="D16" s="701"/>
      <c r="E16" s="701"/>
      <c r="F16" s="701"/>
      <c r="G16" s="701"/>
      <c r="H16" s="701"/>
      <c r="I16" s="701"/>
      <c r="J16" s="701"/>
      <c r="K16" s="701"/>
      <c r="L16" s="701"/>
      <c r="M16" s="702"/>
      <c r="N16" s="700"/>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967" t="s">
        <v>73</v>
      </c>
      <c r="B18" s="956"/>
      <c r="C18" s="956"/>
      <c r="D18" s="956"/>
      <c r="E18" s="956"/>
      <c r="F18" s="718" t="s">
        <v>805</v>
      </c>
      <c r="G18" s="718"/>
      <c r="H18" s="718"/>
      <c r="I18" s="718"/>
      <c r="J18" s="718"/>
      <c r="K18" s="718"/>
      <c r="L18" s="718"/>
      <c r="M18" s="719"/>
      <c r="N18" s="695" t="s">
        <v>388</v>
      </c>
      <c r="O18" s="696"/>
      <c r="P18" s="696"/>
      <c r="Q18" s="696"/>
      <c r="R18" s="716"/>
      <c r="S18" s="716"/>
      <c r="T18" s="716"/>
      <c r="U18" s="716"/>
      <c r="V18" s="716"/>
      <c r="W18" s="716"/>
      <c r="X18" s="716"/>
      <c r="Y18" s="717"/>
    </row>
    <row r="19" spans="1:25" ht="15.75" thickBot="1" x14ac:dyDescent="0.3">
      <c r="A19" s="976" t="s">
        <v>473</v>
      </c>
      <c r="B19" s="968"/>
      <c r="C19" s="968"/>
      <c r="D19" s="968"/>
      <c r="E19" s="968"/>
      <c r="F19" s="968"/>
      <c r="G19" s="968"/>
      <c r="H19" s="969"/>
      <c r="I19" s="969"/>
      <c r="J19" s="969"/>
      <c r="K19" s="970"/>
      <c r="L19" s="970"/>
      <c r="M19" s="971"/>
      <c r="N19" s="697"/>
      <c r="O19" s="698"/>
      <c r="P19" s="698"/>
      <c r="Q19" s="698"/>
      <c r="R19" s="704"/>
      <c r="S19" s="704"/>
      <c r="T19" s="704"/>
      <c r="U19" s="704"/>
      <c r="V19" s="693"/>
      <c r="W19" s="693"/>
      <c r="X19" s="693"/>
      <c r="Y19" s="694"/>
    </row>
    <row r="20" spans="1:25" x14ac:dyDescent="0.25">
      <c r="A20" s="972"/>
      <c r="B20" s="965"/>
      <c r="C20" s="965"/>
      <c r="D20" s="965"/>
      <c r="E20" s="965"/>
      <c r="F20" s="965"/>
      <c r="G20" s="965"/>
      <c r="H20" s="961"/>
      <c r="I20" s="961"/>
      <c r="J20" s="961"/>
      <c r="K20" s="973"/>
      <c r="L20" s="973"/>
      <c r="M20" s="973"/>
      <c r="N20" s="973"/>
      <c r="O20" s="974"/>
      <c r="P20" s="974"/>
      <c r="Q20" s="974"/>
      <c r="R20" s="974"/>
      <c r="S20" s="974"/>
      <c r="T20" s="974"/>
      <c r="U20" s="974"/>
      <c r="V20" s="974"/>
      <c r="W20" s="974"/>
      <c r="X20" s="974"/>
      <c r="Y20" s="974"/>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975"/>
      <c r="B22" s="949"/>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722" t="s">
        <v>825</v>
      </c>
      <c r="D23" s="722"/>
      <c r="E23" s="722"/>
      <c r="F23" s="722"/>
      <c r="G23" s="722"/>
      <c r="H23" s="722"/>
      <c r="I23" s="722"/>
      <c r="J23" s="722"/>
      <c r="K23" s="722"/>
      <c r="L23" s="668"/>
      <c r="M23" s="668"/>
      <c r="N23" s="668"/>
      <c r="O23" s="668"/>
      <c r="P23" s="668"/>
      <c r="Q23" s="668"/>
      <c r="R23" s="669"/>
      <c r="S23" s="667"/>
      <c r="T23" s="668"/>
      <c r="U23" s="668"/>
      <c r="V23" s="668"/>
      <c r="W23" s="668"/>
      <c r="X23" s="668"/>
      <c r="Y23" s="669"/>
    </row>
    <row r="24" spans="1:25" ht="114.75" customHeight="1" x14ac:dyDescent="0.25">
      <c r="A24" s="670" t="s">
        <v>79</v>
      </c>
      <c r="B24" s="671"/>
      <c r="C24" s="722" t="s">
        <v>982</v>
      </c>
      <c r="D24" s="722"/>
      <c r="E24" s="722"/>
      <c r="F24" s="722"/>
      <c r="G24" s="722"/>
      <c r="H24" s="722"/>
      <c r="I24" s="722"/>
      <c r="J24" s="722"/>
      <c r="K24" s="722"/>
      <c r="L24" s="667"/>
      <c r="M24" s="668"/>
      <c r="N24" s="668"/>
      <c r="O24" s="668"/>
      <c r="P24" s="668"/>
      <c r="Q24" s="668"/>
      <c r="R24" s="669"/>
      <c r="S24" s="667"/>
      <c r="T24" s="668"/>
      <c r="U24" s="668"/>
      <c r="V24" s="668"/>
      <c r="W24" s="668"/>
      <c r="X24" s="668"/>
      <c r="Y24" s="669"/>
    </row>
    <row r="25" spans="1:25" ht="45" customHeight="1" x14ac:dyDescent="0.25">
      <c r="A25" s="672" t="s">
        <v>81</v>
      </c>
      <c r="B25" s="673"/>
      <c r="C25" s="722" t="s">
        <v>826</v>
      </c>
      <c r="D25" s="722"/>
      <c r="E25" s="722"/>
      <c r="F25" s="722"/>
      <c r="G25" s="722"/>
      <c r="H25" s="722"/>
      <c r="I25" s="722"/>
      <c r="J25" s="722"/>
      <c r="K25" s="722"/>
      <c r="L25" s="667"/>
      <c r="M25" s="668"/>
      <c r="N25" s="668"/>
      <c r="O25" s="668"/>
      <c r="P25" s="668"/>
      <c r="Q25" s="668"/>
      <c r="R25" s="669"/>
      <c r="S25" s="667"/>
      <c r="T25" s="668"/>
      <c r="U25" s="668"/>
      <c r="V25" s="668"/>
      <c r="W25" s="668"/>
      <c r="X25" s="668"/>
      <c r="Y25" s="669"/>
    </row>
    <row r="26" spans="1:25" ht="81.75" customHeight="1" x14ac:dyDescent="0.25">
      <c r="A26" s="672" t="s">
        <v>80</v>
      </c>
      <c r="B26" s="673"/>
      <c r="C26" s="722" t="s">
        <v>827</v>
      </c>
      <c r="D26" s="722"/>
      <c r="E26" s="722"/>
      <c r="F26" s="722"/>
      <c r="G26" s="722"/>
      <c r="H26" s="722"/>
      <c r="I26" s="722"/>
      <c r="J26" s="722"/>
      <c r="K26" s="722"/>
      <c r="L26" s="667"/>
      <c r="M26" s="668"/>
      <c r="N26" s="668"/>
      <c r="O26" s="668"/>
      <c r="P26" s="668"/>
      <c r="Q26" s="668"/>
      <c r="R26" s="669"/>
      <c r="S26" s="667"/>
      <c r="T26" s="668"/>
      <c r="U26" s="668"/>
      <c r="V26" s="668"/>
      <c r="W26" s="668"/>
      <c r="X26" s="668"/>
      <c r="Y26" s="669"/>
    </row>
    <row r="27" spans="1:25" ht="45" customHeight="1" x14ac:dyDescent="0.25">
      <c r="A27" s="670" t="s">
        <v>341</v>
      </c>
      <c r="B27" s="671"/>
      <c r="C27" s="722" t="s">
        <v>828</v>
      </c>
      <c r="D27" s="722"/>
      <c r="E27" s="722"/>
      <c r="F27" s="722"/>
      <c r="G27" s="722"/>
      <c r="H27" s="722"/>
      <c r="I27" s="722"/>
      <c r="J27" s="722"/>
      <c r="K27" s="722"/>
      <c r="L27" s="667"/>
      <c r="M27" s="668"/>
      <c r="N27" s="668"/>
      <c r="O27" s="668"/>
      <c r="P27" s="668"/>
      <c r="Q27" s="668"/>
      <c r="R27" s="669"/>
      <c r="S27" s="667"/>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7">
    <mergeCell ref="C22:K22"/>
    <mergeCell ref="L22:R22"/>
    <mergeCell ref="S22:Y22"/>
    <mergeCell ref="V18:Y18"/>
    <mergeCell ref="R19:U19"/>
    <mergeCell ref="V19:Y19"/>
    <mergeCell ref="F18:M18"/>
    <mergeCell ref="A21:Y21"/>
    <mergeCell ref="A25:B25"/>
    <mergeCell ref="C25:K25"/>
    <mergeCell ref="L25:R25"/>
    <mergeCell ref="S25:Y25"/>
    <mergeCell ref="A26:B26"/>
    <mergeCell ref="C26:K26"/>
    <mergeCell ref="L26:R26"/>
    <mergeCell ref="S26:Y26"/>
    <mergeCell ref="L5:Q5"/>
    <mergeCell ref="R5:Y5"/>
    <mergeCell ref="B11:J11"/>
    <mergeCell ref="L11:Q11"/>
    <mergeCell ref="R11:Y11"/>
    <mergeCell ref="B6:J6"/>
    <mergeCell ref="L6:Q6"/>
    <mergeCell ref="R6:Y6"/>
    <mergeCell ref="L7:Q7"/>
    <mergeCell ref="R7:Y7"/>
    <mergeCell ref="B8:J8"/>
    <mergeCell ref="L8:Q8"/>
    <mergeCell ref="A1:A2"/>
    <mergeCell ref="B2:M2"/>
    <mergeCell ref="B4:J4"/>
    <mergeCell ref="L4:Q4"/>
    <mergeCell ref="R4:Y4"/>
    <mergeCell ref="R8:Y8"/>
    <mergeCell ref="L9:Q9"/>
    <mergeCell ref="R9:Y9"/>
    <mergeCell ref="B10:J10"/>
    <mergeCell ref="L10:Q10"/>
    <mergeCell ref="R10:Y10"/>
    <mergeCell ref="A13:M14"/>
    <mergeCell ref="N13:Y14"/>
    <mergeCell ref="A16:M17"/>
    <mergeCell ref="N16:Y17"/>
    <mergeCell ref="N18:Q19"/>
    <mergeCell ref="R18:U18"/>
    <mergeCell ref="A23:B23"/>
    <mergeCell ref="C23:K23"/>
    <mergeCell ref="L23:R23"/>
    <mergeCell ref="S23:Y23"/>
    <mergeCell ref="A24:B24"/>
    <mergeCell ref="C24:K24"/>
    <mergeCell ref="L24:R24"/>
    <mergeCell ref="S24:Y24"/>
    <mergeCell ref="A27:B27"/>
    <mergeCell ref="C27:K27"/>
    <mergeCell ref="L27:R27"/>
    <mergeCell ref="S27:Y2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3" zoomScale="85" zoomScaleNormal="85" workbookViewId="0">
      <selection activeCell="A16" sqref="A16:M17"/>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509</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1) Stabilité d'une structure</v>
      </c>
      <c r="C2" s="677"/>
      <c r="D2" s="677"/>
      <c r="E2" s="677"/>
      <c r="F2" s="677"/>
      <c r="G2" s="677"/>
      <c r="H2" s="677"/>
      <c r="I2" s="677"/>
      <c r="J2" s="677"/>
      <c r="K2" s="677"/>
      <c r="L2" s="677"/>
      <c r="M2" s="678"/>
      <c r="N2" s="296" t="str">
        <f>INDEX(Problématiques_compétences!$B$3:$D$118,MATCH(A1,Problématiques_compétences!$D$3:$D$118,0),1)</f>
        <v>Comment utiliser la simulation pour effectuer les choix de solutions techniques?</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2.5</v>
      </c>
      <c r="B4" s="683" t="str">
        <f ca="1">INDEX(Programme!$B$4:$C$46,MATCH(A4,Programme!$B$4:$B$46,0),2)</f>
        <v>► Imaginer des solutions en réponse au besoin.</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DIC.1.5</v>
      </c>
      <c r="L4" s="679" t="str">
        <f ca="1">IFERROR(INDEX(Programme!$I$7:$J$94,MATCH($K4,Programme!$I$7:$I$94,0),2),"")</f>
        <v>Imaginer des solutions pour produire des objets et des éléments de programmes informatiques en réponse au besoin.</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Design. Innovation et créativité. Veille. Représentation de solutions (croquis, schémas, algorithmes). Réalité augmentée. Objets connectés.</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5.1</v>
      </c>
      <c r="B6" s="683" t="str">
        <f ca="1">IFERROR(INDEX(Programme!$B$4:$C$46,MATCH(A6,Programme!$B$4:$B$46,0),2),"")</f>
        <v>► Simuler numériquement la structure et/ou le comportement d’un objet.</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MSOST.2.2</v>
      </c>
      <c r="L6" s="679" t="str">
        <f ca="1">IFERROR(INDEX(Programme!$I$7:$J$94,MATCH($K6,Programme!$I$7:$I$94,0),2),"")</f>
        <v>Simuler numériquement la structure et/ou le comportement d’un objet. Interpréter le comportement de l’objet technique et le communiquer en argumentant.</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Notions d’écarts entre les attentes fixées par le cahier des charges et les résultats de la simulation.</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5.3</v>
      </c>
      <c r="B8" s="683" t="str">
        <f ca="1">IFERROR(INDEX(Programme!$B$4:$C$46,MATCH(A8,Programme!$B$4:$B$46,0),2),"")</f>
        <v>► Lire, utiliser et produire des représentations numériques d’objets.</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OTSCIS.2.2</v>
      </c>
      <c r="L8" s="679" t="str">
        <f ca="1">IFERROR(INDEX(Programme!$I$7:$J$94,MATCH($K8,Programme!$I$7:$I$94,0),2),"")</f>
        <v>Lire, utiliser et produire, à l’aide d’outils de représentation numérique, des choix de solutions sous forme de dessins ou de schémas.</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Outils numériques de description des objets techniques.</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683" t="str">
        <f ca="1">IFERROR(INDEX(Programme!$B$4:$C$46,MATCH(A10,Programme!$B$4:$B$46,0),2),"")</f>
        <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
      </c>
      <c r="L10" s="679" t="str">
        <f ca="1">IFERROR(INDEX(Programme!$I$7:$J$94,MATCH($K10,Programme!$I$7:$I$94,0),2),"")</f>
        <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978" t="s">
        <v>70</v>
      </c>
      <c r="B12" s="979"/>
      <c r="C12" s="979"/>
      <c r="D12" s="979"/>
      <c r="E12" s="979"/>
      <c r="F12" s="979"/>
      <c r="G12" s="979"/>
      <c r="H12" s="979"/>
      <c r="I12" s="979"/>
      <c r="J12" s="979"/>
      <c r="K12" s="980"/>
      <c r="L12" s="981"/>
      <c r="M12" s="982"/>
      <c r="N12" s="983" t="s">
        <v>72</v>
      </c>
      <c r="O12" s="984"/>
      <c r="P12" s="984"/>
      <c r="Q12" s="984"/>
      <c r="R12" s="984"/>
      <c r="S12" s="984"/>
      <c r="T12" s="984"/>
      <c r="U12" s="984"/>
      <c r="V12" s="984"/>
      <c r="W12" s="984"/>
      <c r="X12" s="984"/>
      <c r="Y12" s="985"/>
    </row>
    <row r="13" spans="1:25" ht="30.75" customHeight="1" x14ac:dyDescent="0.25">
      <c r="A13" s="706" t="s">
        <v>983</v>
      </c>
      <c r="B13" s="707"/>
      <c r="C13" s="707"/>
      <c r="D13" s="707"/>
      <c r="E13" s="707"/>
      <c r="F13" s="707"/>
      <c r="G13" s="707"/>
      <c r="H13" s="707"/>
      <c r="I13" s="707"/>
      <c r="J13" s="707"/>
      <c r="K13" s="707"/>
      <c r="L13" s="707"/>
      <c r="M13" s="708"/>
      <c r="N13" s="700" t="s">
        <v>621</v>
      </c>
      <c r="O13" s="701"/>
      <c r="P13" s="701"/>
      <c r="Q13" s="701"/>
      <c r="R13" s="701"/>
      <c r="S13" s="701"/>
      <c r="T13" s="701"/>
      <c r="U13" s="701"/>
      <c r="V13" s="701"/>
      <c r="W13" s="701"/>
      <c r="X13" s="701"/>
      <c r="Y13" s="702"/>
    </row>
    <row r="14" spans="1:25" ht="36"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986" t="s">
        <v>382</v>
      </c>
      <c r="B15" s="987"/>
      <c r="C15" s="988"/>
      <c r="D15" s="988"/>
      <c r="E15" s="988"/>
      <c r="F15" s="988"/>
      <c r="G15" s="988"/>
      <c r="H15" s="988"/>
      <c r="I15" s="988"/>
      <c r="J15" s="988"/>
      <c r="K15" s="989"/>
      <c r="L15" s="990"/>
      <c r="M15" s="991"/>
      <c r="N15" s="992" t="s">
        <v>383</v>
      </c>
      <c r="O15" s="993"/>
      <c r="P15" s="993"/>
      <c r="Q15" s="993"/>
      <c r="R15" s="993"/>
      <c r="S15" s="993"/>
      <c r="T15" s="993"/>
      <c r="U15" s="993"/>
      <c r="V15" s="993"/>
      <c r="W15" s="993"/>
      <c r="X15" s="993"/>
      <c r="Y15" s="994"/>
    </row>
    <row r="16" spans="1:25" ht="30" customHeight="1" x14ac:dyDescent="0.25">
      <c r="A16" s="700" t="s">
        <v>622</v>
      </c>
      <c r="B16" s="701"/>
      <c r="C16" s="701"/>
      <c r="D16" s="701"/>
      <c r="E16" s="701"/>
      <c r="F16" s="701"/>
      <c r="G16" s="701"/>
      <c r="H16" s="701"/>
      <c r="I16" s="701"/>
      <c r="J16" s="701"/>
      <c r="K16" s="701"/>
      <c r="L16" s="701"/>
      <c r="M16" s="702"/>
      <c r="N16" s="700" t="s">
        <v>623</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995" t="s">
        <v>73</v>
      </c>
      <c r="B18" s="984"/>
      <c r="C18" s="984"/>
      <c r="D18" s="984"/>
      <c r="E18" s="984"/>
      <c r="F18" s="984"/>
      <c r="G18" s="984"/>
      <c r="H18" s="984"/>
      <c r="I18" s="984"/>
      <c r="J18" s="984"/>
      <c r="K18" s="983"/>
      <c r="L18" s="981"/>
      <c r="M18" s="996"/>
      <c r="N18" s="695" t="s">
        <v>388</v>
      </c>
      <c r="O18" s="696"/>
      <c r="P18" s="696"/>
      <c r="Q18" s="696"/>
      <c r="R18" s="716" t="s">
        <v>624</v>
      </c>
      <c r="S18" s="716"/>
      <c r="T18" s="716"/>
      <c r="U18" s="716"/>
      <c r="V18" s="716"/>
      <c r="W18" s="716"/>
      <c r="X18" s="716"/>
      <c r="Y18" s="717"/>
    </row>
    <row r="19" spans="1:25" ht="15.75" thickBot="1" x14ac:dyDescent="0.3">
      <c r="A19" s="1005" t="s">
        <v>473</v>
      </c>
      <c r="B19" s="997"/>
      <c r="C19" s="997"/>
      <c r="D19" s="997"/>
      <c r="E19" s="997"/>
      <c r="F19" s="997"/>
      <c r="G19" s="997"/>
      <c r="H19" s="998"/>
      <c r="I19" s="998"/>
      <c r="J19" s="998"/>
      <c r="K19" s="999"/>
      <c r="L19" s="999"/>
      <c r="M19" s="1000"/>
      <c r="N19" s="697"/>
      <c r="O19" s="698"/>
      <c r="P19" s="698"/>
      <c r="Q19" s="698"/>
      <c r="R19" s="704"/>
      <c r="S19" s="704"/>
      <c r="T19" s="704"/>
      <c r="U19" s="704"/>
      <c r="V19" s="693"/>
      <c r="W19" s="693"/>
      <c r="X19" s="693"/>
      <c r="Y19" s="694"/>
    </row>
    <row r="20" spans="1:25" x14ac:dyDescent="0.25">
      <c r="A20" s="1001"/>
      <c r="B20" s="993"/>
      <c r="C20" s="993"/>
      <c r="D20" s="993"/>
      <c r="E20" s="993"/>
      <c r="F20" s="993"/>
      <c r="G20" s="993"/>
      <c r="H20" s="989"/>
      <c r="I20" s="989"/>
      <c r="J20" s="989"/>
      <c r="K20" s="1002"/>
      <c r="L20" s="1002"/>
      <c r="M20" s="1002"/>
      <c r="N20" s="1002"/>
      <c r="O20" s="1003"/>
      <c r="P20" s="1003"/>
      <c r="Q20" s="1003"/>
      <c r="R20" s="1003"/>
      <c r="S20" s="1003"/>
      <c r="T20" s="1003"/>
      <c r="U20" s="1003"/>
      <c r="V20" s="1003"/>
      <c r="W20" s="1003"/>
      <c r="X20" s="1003"/>
      <c r="Y20" s="1003"/>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004"/>
      <c r="B22" s="977"/>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625</v>
      </c>
      <c r="D23" s="668"/>
      <c r="E23" s="668"/>
      <c r="F23" s="668"/>
      <c r="G23" s="668"/>
      <c r="H23" s="668"/>
      <c r="I23" s="668"/>
      <c r="J23" s="668"/>
      <c r="K23" s="669"/>
      <c r="L23" s="668" t="s">
        <v>626</v>
      </c>
      <c r="M23" s="668"/>
      <c r="N23" s="668"/>
      <c r="O23" s="668"/>
      <c r="P23" s="668"/>
      <c r="Q23" s="668"/>
      <c r="R23" s="669"/>
      <c r="S23" s="667" t="s">
        <v>627</v>
      </c>
      <c r="T23" s="668"/>
      <c r="U23" s="668"/>
      <c r="V23" s="668"/>
      <c r="W23" s="668"/>
      <c r="X23" s="668"/>
      <c r="Y23" s="669"/>
    </row>
    <row r="24" spans="1:25" ht="45" customHeight="1" x14ac:dyDescent="0.25">
      <c r="A24" s="670" t="s">
        <v>79</v>
      </c>
      <c r="B24" s="671"/>
      <c r="C24" s="667" t="s">
        <v>628</v>
      </c>
      <c r="D24" s="668"/>
      <c r="E24" s="668"/>
      <c r="F24" s="668"/>
      <c r="G24" s="668"/>
      <c r="H24" s="668"/>
      <c r="I24" s="668"/>
      <c r="J24" s="668"/>
      <c r="K24" s="669"/>
      <c r="L24" s="667" t="s">
        <v>629</v>
      </c>
      <c r="M24" s="668"/>
      <c r="N24" s="668"/>
      <c r="O24" s="668"/>
      <c r="P24" s="668"/>
      <c r="Q24" s="668"/>
      <c r="R24" s="669"/>
      <c r="S24" s="667" t="s">
        <v>630</v>
      </c>
      <c r="T24" s="668"/>
      <c r="U24" s="668"/>
      <c r="V24" s="668"/>
      <c r="W24" s="668"/>
      <c r="X24" s="668"/>
      <c r="Y24" s="669"/>
    </row>
    <row r="25" spans="1:25" ht="45" customHeight="1" x14ac:dyDescent="0.25">
      <c r="A25" s="672" t="s">
        <v>81</v>
      </c>
      <c r="B25" s="673"/>
      <c r="C25" s="667" t="s">
        <v>631</v>
      </c>
      <c r="D25" s="668"/>
      <c r="E25" s="668"/>
      <c r="F25" s="668"/>
      <c r="G25" s="668"/>
      <c r="H25" s="668"/>
      <c r="I25" s="668"/>
      <c r="J25" s="668"/>
      <c r="K25" s="669"/>
      <c r="L25" s="667" t="s">
        <v>631</v>
      </c>
      <c r="M25" s="668"/>
      <c r="N25" s="668"/>
      <c r="O25" s="668"/>
      <c r="P25" s="668"/>
      <c r="Q25" s="668"/>
      <c r="R25" s="669"/>
      <c r="S25" s="667" t="s">
        <v>631</v>
      </c>
      <c r="T25" s="668"/>
      <c r="U25" s="668"/>
      <c r="V25" s="668"/>
      <c r="W25" s="668"/>
      <c r="X25" s="668"/>
      <c r="Y25" s="669"/>
    </row>
    <row r="26" spans="1:25" ht="45" customHeight="1" x14ac:dyDescent="0.25">
      <c r="A26" s="672" t="s">
        <v>80</v>
      </c>
      <c r="B26" s="673"/>
      <c r="C26" s="667" t="s">
        <v>632</v>
      </c>
      <c r="D26" s="668"/>
      <c r="E26" s="668"/>
      <c r="F26" s="668"/>
      <c r="G26" s="668"/>
      <c r="H26" s="668"/>
      <c r="I26" s="668"/>
      <c r="J26" s="668"/>
      <c r="K26" s="669"/>
      <c r="L26" s="667" t="s">
        <v>633</v>
      </c>
      <c r="M26" s="668"/>
      <c r="N26" s="668"/>
      <c r="O26" s="668"/>
      <c r="P26" s="668"/>
      <c r="Q26" s="668"/>
      <c r="R26" s="669"/>
      <c r="S26" s="667" t="s">
        <v>634</v>
      </c>
      <c r="T26" s="668"/>
      <c r="U26" s="668"/>
      <c r="V26" s="668"/>
      <c r="W26" s="668"/>
      <c r="X26" s="668"/>
      <c r="Y26" s="669"/>
    </row>
    <row r="27" spans="1:25" ht="45" customHeight="1" x14ac:dyDescent="0.25">
      <c r="A27" s="670" t="s">
        <v>341</v>
      </c>
      <c r="B27" s="671"/>
      <c r="C27" s="667" t="s">
        <v>635</v>
      </c>
      <c r="D27" s="668"/>
      <c r="E27" s="668"/>
      <c r="F27" s="668"/>
      <c r="G27" s="668"/>
      <c r="H27" s="668"/>
      <c r="I27" s="668"/>
      <c r="J27" s="668"/>
      <c r="K27" s="669"/>
      <c r="L27" s="667" t="s">
        <v>636</v>
      </c>
      <c r="M27" s="668"/>
      <c r="N27" s="668"/>
      <c r="O27" s="668"/>
      <c r="P27" s="668"/>
      <c r="Q27" s="668"/>
      <c r="R27" s="669"/>
      <c r="S27" s="667" t="s">
        <v>637</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R19:U19"/>
    <mergeCell ref="V19:Y19"/>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35"/>
  <sheetViews>
    <sheetView topLeftCell="A8" zoomScale="85" zoomScaleNormal="85" workbookViewId="0">
      <selection activeCell="Q31" sqref="Q31"/>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32" ht="18" customHeight="1" x14ac:dyDescent="0.25">
      <c r="A1" s="674" t="s">
        <v>510</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32" ht="20.25" customHeight="1" thickBot="1" x14ac:dyDescent="0.3">
      <c r="A2" s="675"/>
      <c r="B2" s="676" t="str">
        <f>INDEX(Problématiques_compétences!$A$3:$D$118,QUOTIENT(MATCH(A1,Problématiques_compétences!$D$3:$D$118,0),8)*8+2,1)</f>
        <v>3) Assurer le confort dans un milieu urbain</v>
      </c>
      <c r="C2" s="677"/>
      <c r="D2" s="677"/>
      <c r="E2" s="677"/>
      <c r="F2" s="677"/>
      <c r="G2" s="677"/>
      <c r="H2" s="677"/>
      <c r="I2" s="677"/>
      <c r="J2" s="677"/>
      <c r="K2" s="677"/>
      <c r="L2" s="677"/>
      <c r="M2" s="678"/>
      <c r="N2" s="296" t="str">
        <f>INDEX(Problématiques_compétences!$B$3:$D$118,MATCH(A1,Problématiques_compétences!$D$3:$D$118,0),1)</f>
        <v>Quel éclairage pour demain ?</v>
      </c>
      <c r="O2" s="297"/>
      <c r="P2" s="297"/>
      <c r="Q2" s="297"/>
      <c r="R2" s="297"/>
      <c r="S2" s="297"/>
      <c r="T2" s="297"/>
      <c r="U2" s="297"/>
      <c r="V2" s="297"/>
      <c r="W2" s="297"/>
      <c r="X2" s="297"/>
      <c r="Y2" s="298"/>
    </row>
    <row r="3" spans="1:32"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32"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CS 1.6</v>
      </c>
      <c r="B4" s="683" t="str">
        <f ca="1">INDEX(Programme!$B$4:$C$46,MATCH(A4,Programme!$B$4:$B$46,0),2)</f>
        <v>► Analyser le fonctionnement et la structure d’un objet, identifier les entrées et sorties.</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MSOST.1.3</v>
      </c>
      <c r="L4" s="679" t="str">
        <f ca="1">IFERROR(INDEX(Programme!$I$7:$J$94,MATCH($K4,Programme!$I$7:$I$94,0),2),"")</f>
        <v>Analyser le fonctionnement et la structure d’un objet, identifier les entrées et sorties.</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Représentation fonctionnelle des systèmes. Structure des systèmes. Chaîne d’énergie.Chaîne d’information.</v>
      </c>
      <c r="S4" s="679"/>
      <c r="T4" s="679"/>
      <c r="U4" s="679"/>
      <c r="V4" s="679"/>
      <c r="W4" s="679"/>
      <c r="X4" s="679"/>
      <c r="Y4" s="687"/>
    </row>
    <row r="5" spans="1:32"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32"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2.2</v>
      </c>
      <c r="B6" s="683" t="str">
        <f ca="1">IFERROR(INDEX(Programme!$B$4:$C$46,MATCH(A6,Programme!$B$4:$B$46,0),2),"")</f>
        <v>► Identifier le(s) matériau(x), les flux d’énergie et d’information dans le cadre d’une production technique sur un objet et décrire les transformations qui s’opèrent.</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MSOST.1.4</v>
      </c>
      <c r="L6" s="679" t="str">
        <f ca="1">IFERROR(INDEX(Programme!$I$7:$J$94,MATCH($K6,Programme!$I$7:$I$94,0),2),"")</f>
        <v>Identifier le(s) matériau(x), les flux d’énergie et d’information sur un objet et décrire les transformations qui s’opèrent.</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Familles de matériaux avec leurs principales caractéristiques. Sources d’énergies. Chaîne d’énergie. Chaîne d’information.</v>
      </c>
      <c r="S6" s="679"/>
      <c r="T6" s="679"/>
      <c r="U6" s="679"/>
      <c r="V6" s="679"/>
      <c r="W6" s="679"/>
      <c r="X6" s="679"/>
      <c r="Y6" s="687"/>
    </row>
    <row r="7" spans="1:32"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32"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2.6</v>
      </c>
      <c r="B8" s="683" t="str">
        <f ca="1">IFERROR(INDEX(Programme!$B$4:$C$46,MATCH(A8,Programme!$B$4:$B$46,0),2),"")</f>
        <v>► Réaliser, de manière collaborative, le prototype de tout ou partie d’un objet pour valider une solution.</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DIC.2.1</v>
      </c>
      <c r="L8" s="679" t="str">
        <f ca="1">IFERROR(INDEX(Programme!$I$7:$J$94,MATCH($K8,Programme!$I$7:$I$94,0),2),"")</f>
        <v>Réaliser, de manière collaborative, le prototype d’un objet pour valider une solution.</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Prototypage rapide de structures et de circuits de commande à partir de cartes standard.</v>
      </c>
      <c r="S8" s="679"/>
      <c r="T8" s="679"/>
      <c r="U8" s="679"/>
      <c r="V8" s="679"/>
      <c r="W8" s="679"/>
      <c r="X8" s="679"/>
      <c r="Y8" s="687"/>
    </row>
    <row r="9" spans="1:32"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MSOST.1.1</v>
      </c>
      <c r="L9" s="681" t="str">
        <f ca="1">IFERROR(INDEX(Programme!$I$7:$J$94,MATCH($K9,Programme!$I$7:$I$94,0),2),"")</f>
        <v>Respecter une procédure de travail garantissant un résultat en respectant les règles de sécurité et d’utilisation des outils mis à disposition.</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Procédures, protocoles. Ergonomie.</v>
      </c>
      <c r="S9" s="681"/>
      <c r="T9" s="681"/>
      <c r="U9" s="681"/>
      <c r="V9" s="681"/>
      <c r="W9" s="681"/>
      <c r="X9" s="681"/>
      <c r="Y9" s="689"/>
    </row>
    <row r="10" spans="1:32"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4.2</v>
      </c>
      <c r="B10" s="683" t="str">
        <f ca="1">IFERROR(INDEX(Programme!$B$4:$C$46,MATCH(A10,Programme!$B$4:$B$46,0),2),"")</f>
        <v>► Appliquer les principes élémentaires de l’algorithmique et du codage à la résolution d’un problème simple.</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IP.2.3</v>
      </c>
      <c r="L10" s="679" t="str">
        <f ca="1">IFERROR(INDEX(Programme!$I$7:$J$94,MATCH($K10,Programme!$I$7:$I$94,0),2),"")</f>
        <v>Écrire un programme dans lequel des actions sont déclenchées par des événements extérieurs.</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10" s="679"/>
      <c r="T10" s="679"/>
      <c r="U10" s="679"/>
      <c r="V10" s="679"/>
      <c r="W10" s="679"/>
      <c r="X10" s="679"/>
      <c r="Y10" s="687"/>
    </row>
    <row r="11" spans="1:32"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32" ht="16.5" customHeight="1" x14ac:dyDescent="0.25">
      <c r="A12" s="1007" t="s">
        <v>70</v>
      </c>
      <c r="B12" s="1008"/>
      <c r="C12" s="1008"/>
      <c r="D12" s="1008"/>
      <c r="E12" s="1008"/>
      <c r="F12" s="1008"/>
      <c r="G12" s="1008"/>
      <c r="H12" s="1008"/>
      <c r="I12" s="1008"/>
      <c r="J12" s="1008"/>
      <c r="K12" s="1009"/>
      <c r="L12" s="1010"/>
      <c r="M12" s="1011"/>
      <c r="N12" s="1012" t="s">
        <v>72</v>
      </c>
      <c r="O12" s="1013"/>
      <c r="P12" s="1013"/>
      <c r="Q12" s="1013"/>
      <c r="R12" s="1013"/>
      <c r="S12" s="1013"/>
      <c r="T12" s="1013"/>
      <c r="U12" s="1013"/>
      <c r="V12" s="1013"/>
      <c r="W12" s="1013"/>
      <c r="X12" s="1013"/>
      <c r="Y12" s="1014"/>
      <c r="Z12" s="443"/>
      <c r="AA12" s="443"/>
      <c r="AB12" s="443"/>
      <c r="AC12" s="443"/>
      <c r="AD12" s="443"/>
      <c r="AE12" s="443"/>
      <c r="AF12" s="443"/>
    </row>
    <row r="13" spans="1:32" ht="30.75" customHeight="1" x14ac:dyDescent="0.25">
      <c r="A13" s="706" t="s">
        <v>599</v>
      </c>
      <c r="B13" s="707"/>
      <c r="C13" s="707"/>
      <c r="D13" s="707"/>
      <c r="E13" s="707"/>
      <c r="F13" s="707"/>
      <c r="G13" s="707"/>
      <c r="H13" s="707"/>
      <c r="I13" s="707"/>
      <c r="J13" s="707"/>
      <c r="K13" s="707"/>
      <c r="L13" s="707"/>
      <c r="M13" s="708"/>
      <c r="N13" s="700" t="s">
        <v>984</v>
      </c>
      <c r="O13" s="701"/>
      <c r="P13" s="701"/>
      <c r="Q13" s="701"/>
      <c r="R13" s="701"/>
      <c r="S13" s="701"/>
      <c r="T13" s="701"/>
      <c r="U13" s="701"/>
      <c r="V13" s="701"/>
      <c r="W13" s="701"/>
      <c r="X13" s="701"/>
      <c r="Y13" s="702"/>
      <c r="Z13" s="443"/>
      <c r="AA13" s="443"/>
      <c r="AB13" s="443"/>
      <c r="AC13" s="443"/>
      <c r="AD13" s="443"/>
      <c r="AE13" s="443"/>
      <c r="AF13" s="443"/>
    </row>
    <row r="14" spans="1:32"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c r="Z14" s="443"/>
      <c r="AA14" s="443"/>
      <c r="AB14" s="443"/>
      <c r="AC14" s="443"/>
      <c r="AD14" s="443"/>
      <c r="AE14" s="443"/>
      <c r="AF14" s="443"/>
    </row>
    <row r="15" spans="1:32" ht="16.5" customHeight="1" x14ac:dyDescent="0.25">
      <c r="A15" s="1015" t="s">
        <v>382</v>
      </c>
      <c r="B15" s="1016"/>
      <c r="C15" s="1017"/>
      <c r="D15" s="1017"/>
      <c r="E15" s="1017"/>
      <c r="F15" s="1017"/>
      <c r="G15" s="1017"/>
      <c r="H15" s="1017"/>
      <c r="I15" s="1017"/>
      <c r="J15" s="1017"/>
      <c r="K15" s="1018"/>
      <c r="L15" s="1019"/>
      <c r="M15" s="1020"/>
      <c r="N15" s="1021" t="s">
        <v>383</v>
      </c>
      <c r="O15" s="1022"/>
      <c r="P15" s="1022"/>
      <c r="Q15" s="1022"/>
      <c r="R15" s="1022"/>
      <c r="S15" s="1022"/>
      <c r="T15" s="1022"/>
      <c r="U15" s="1022"/>
      <c r="V15" s="1022"/>
      <c r="W15" s="1022"/>
      <c r="X15" s="1022"/>
      <c r="Y15" s="1023"/>
      <c r="Z15" s="443"/>
      <c r="AA15" s="443"/>
      <c r="AB15" s="443"/>
      <c r="AC15" s="443"/>
      <c r="AD15" s="443"/>
      <c r="AE15" s="443"/>
      <c r="AF15" s="443"/>
    </row>
    <row r="16" spans="1:32" ht="30" customHeight="1" x14ac:dyDescent="0.25">
      <c r="A16" s="700" t="s">
        <v>600</v>
      </c>
      <c r="B16" s="701"/>
      <c r="C16" s="701"/>
      <c r="D16" s="701"/>
      <c r="E16" s="701"/>
      <c r="F16" s="701"/>
      <c r="G16" s="701"/>
      <c r="H16" s="701"/>
      <c r="I16" s="701"/>
      <c r="J16" s="701"/>
      <c r="K16" s="701"/>
      <c r="L16" s="701"/>
      <c r="M16" s="702"/>
      <c r="N16" s="700" t="s">
        <v>985</v>
      </c>
      <c r="O16" s="701"/>
      <c r="P16" s="701"/>
      <c r="Q16" s="701"/>
      <c r="R16" s="701"/>
      <c r="S16" s="701"/>
      <c r="T16" s="701"/>
      <c r="U16" s="701"/>
      <c r="V16" s="701"/>
      <c r="W16" s="701"/>
      <c r="X16" s="701"/>
      <c r="Y16" s="702"/>
      <c r="Z16" s="443"/>
      <c r="AA16" s="443"/>
      <c r="AB16" s="443"/>
      <c r="AC16" s="443"/>
      <c r="AD16" s="443"/>
      <c r="AE16" s="443"/>
      <c r="AF16" s="443"/>
    </row>
    <row r="17" spans="1:32" ht="42"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c r="Z17" s="444"/>
      <c r="AA17" s="444"/>
      <c r="AB17" s="444"/>
      <c r="AC17" s="444"/>
      <c r="AD17" s="444"/>
      <c r="AE17" s="444"/>
      <c r="AF17" s="444"/>
    </row>
    <row r="18" spans="1:32" ht="16.5" customHeight="1" x14ac:dyDescent="0.25">
      <c r="A18" s="1024" t="s">
        <v>73</v>
      </c>
      <c r="B18" s="1013"/>
      <c r="C18" s="1013"/>
      <c r="D18" s="1013"/>
      <c r="E18" s="1013"/>
      <c r="F18" s="1013"/>
      <c r="G18" s="1013"/>
      <c r="H18" s="1013"/>
      <c r="I18" s="1013"/>
      <c r="J18" s="1013"/>
      <c r="K18" s="1012"/>
      <c r="L18" s="1010"/>
      <c r="M18" s="1025"/>
      <c r="N18" s="695" t="s">
        <v>388</v>
      </c>
      <c r="O18" s="696"/>
      <c r="P18" s="696"/>
      <c r="Q18" s="696"/>
      <c r="R18" s="718" t="s">
        <v>601</v>
      </c>
      <c r="S18" s="718"/>
      <c r="T18" s="718"/>
      <c r="U18" s="718"/>
      <c r="V18" s="718"/>
      <c r="W18" s="718"/>
      <c r="X18" s="718"/>
      <c r="Y18" s="719"/>
      <c r="Z18" s="444"/>
      <c r="AA18" s="444"/>
      <c r="AB18" s="444"/>
      <c r="AC18" s="444"/>
      <c r="AD18" s="444"/>
      <c r="AE18" s="444"/>
      <c r="AF18" s="444"/>
    </row>
    <row r="19" spans="1:32" ht="27" customHeight="1" thickBot="1" x14ac:dyDescent="0.3">
      <c r="A19" s="1034" t="s">
        <v>473</v>
      </c>
      <c r="B19" s="1026"/>
      <c r="C19" s="1035" t="s">
        <v>602</v>
      </c>
      <c r="D19" s="1035"/>
      <c r="E19" s="1026"/>
      <c r="F19" s="1026"/>
      <c r="G19" s="1026"/>
      <c r="H19" s="1027"/>
      <c r="I19" s="1027"/>
      <c r="J19" s="1027"/>
      <c r="K19" s="1028"/>
      <c r="L19" s="1028"/>
      <c r="M19" s="1029"/>
      <c r="N19" s="697"/>
      <c r="O19" s="698"/>
      <c r="P19" s="698"/>
      <c r="Q19" s="698"/>
      <c r="R19" s="720"/>
      <c r="S19" s="720"/>
      <c r="T19" s="720"/>
      <c r="U19" s="720"/>
      <c r="V19" s="720"/>
      <c r="W19" s="720"/>
      <c r="X19" s="720"/>
      <c r="Y19" s="721"/>
      <c r="Z19" s="444"/>
      <c r="AA19" s="444"/>
      <c r="AB19" s="444"/>
      <c r="AC19" s="444"/>
      <c r="AD19" s="444"/>
      <c r="AE19" s="444"/>
      <c r="AF19" s="444"/>
    </row>
    <row r="20" spans="1:32" x14ac:dyDescent="0.25">
      <c r="A20" s="1030"/>
      <c r="B20" s="1022"/>
      <c r="C20" s="1022"/>
      <c r="D20" s="1022"/>
      <c r="E20" s="1022"/>
      <c r="F20" s="1022"/>
      <c r="G20" s="1022"/>
      <c r="H20" s="1018"/>
      <c r="I20" s="1018"/>
      <c r="J20" s="1018"/>
      <c r="K20" s="1031"/>
      <c r="L20" s="1031"/>
      <c r="M20" s="1031"/>
      <c r="N20" s="1031"/>
      <c r="O20" s="1032"/>
      <c r="P20" s="1032"/>
      <c r="Q20" s="1032"/>
      <c r="R20" s="1032"/>
      <c r="S20" s="1032"/>
      <c r="T20" s="1032"/>
      <c r="U20" s="1032"/>
      <c r="V20" s="1032"/>
      <c r="W20" s="1032"/>
      <c r="X20" s="1032"/>
      <c r="Y20" s="1032"/>
      <c r="Z20" s="444"/>
      <c r="AA20" s="444"/>
      <c r="AB20" s="444"/>
      <c r="AC20" s="444"/>
      <c r="AD20" s="444"/>
      <c r="AE20" s="444"/>
      <c r="AF20" s="444"/>
    </row>
    <row r="21" spans="1:32"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444"/>
      <c r="AA21" s="444"/>
      <c r="AB21" s="444"/>
      <c r="AC21" s="444"/>
      <c r="AD21" s="444"/>
      <c r="AE21" s="444"/>
      <c r="AF21" s="444"/>
    </row>
    <row r="22" spans="1:32" x14ac:dyDescent="0.25">
      <c r="A22" s="1033"/>
      <c r="B22" s="1006"/>
      <c r="C22" s="692" t="s">
        <v>75</v>
      </c>
      <c r="D22" s="690"/>
      <c r="E22" s="690"/>
      <c r="F22" s="690"/>
      <c r="G22" s="690"/>
      <c r="H22" s="690"/>
      <c r="I22" s="690"/>
      <c r="J22" s="690"/>
      <c r="K22" s="691"/>
      <c r="L22" s="692" t="s">
        <v>76</v>
      </c>
      <c r="M22" s="690"/>
      <c r="N22" s="690"/>
      <c r="O22" s="690"/>
      <c r="P22" s="690"/>
      <c r="Q22" s="690"/>
      <c r="R22" s="691"/>
      <c r="S22" s="873" t="s">
        <v>77</v>
      </c>
      <c r="T22" s="873"/>
      <c r="U22" s="873"/>
      <c r="V22" s="873"/>
      <c r="W22" s="873"/>
      <c r="X22" s="873"/>
      <c r="Y22" s="873"/>
      <c r="Z22" s="787"/>
      <c r="AA22" s="787"/>
      <c r="AB22" s="787"/>
      <c r="AC22" s="787"/>
      <c r="AD22" s="787"/>
      <c r="AE22" s="787"/>
      <c r="AF22" s="787"/>
    </row>
    <row r="23" spans="1:32" ht="33.75" customHeight="1" x14ac:dyDescent="0.25">
      <c r="A23" s="672" t="s">
        <v>78</v>
      </c>
      <c r="B23" s="699"/>
      <c r="C23" s="667" t="s">
        <v>986</v>
      </c>
      <c r="D23" s="668"/>
      <c r="E23" s="668"/>
      <c r="F23" s="668"/>
      <c r="G23" s="668"/>
      <c r="H23" s="668"/>
      <c r="I23" s="668"/>
      <c r="J23" s="668"/>
      <c r="K23" s="669"/>
      <c r="L23" s="667" t="s">
        <v>987</v>
      </c>
      <c r="M23" s="668"/>
      <c r="N23" s="668"/>
      <c r="O23" s="668"/>
      <c r="P23" s="668"/>
      <c r="Q23" s="668"/>
      <c r="R23" s="669"/>
      <c r="S23" s="758" t="s">
        <v>603</v>
      </c>
      <c r="T23" s="758"/>
      <c r="U23" s="758"/>
      <c r="V23" s="758"/>
      <c r="W23" s="758"/>
      <c r="X23" s="758"/>
      <c r="Y23" s="758"/>
      <c r="Z23" s="788"/>
      <c r="AA23" s="788"/>
      <c r="AB23" s="788"/>
      <c r="AC23" s="788"/>
      <c r="AD23" s="788"/>
      <c r="AE23" s="788"/>
      <c r="AF23" s="788"/>
    </row>
    <row r="24" spans="1:32" ht="79.5" customHeight="1" x14ac:dyDescent="0.25">
      <c r="A24" s="670" t="s">
        <v>79</v>
      </c>
      <c r="B24" s="671"/>
      <c r="C24" s="667" t="s">
        <v>988</v>
      </c>
      <c r="D24" s="668"/>
      <c r="E24" s="668"/>
      <c r="F24" s="668"/>
      <c r="G24" s="668"/>
      <c r="H24" s="668"/>
      <c r="I24" s="668"/>
      <c r="J24" s="668"/>
      <c r="K24" s="669"/>
      <c r="L24" s="667" t="s">
        <v>989</v>
      </c>
      <c r="M24" s="668"/>
      <c r="N24" s="668"/>
      <c r="O24" s="668"/>
      <c r="P24" s="668"/>
      <c r="Q24" s="668"/>
      <c r="R24" s="669"/>
      <c r="S24" s="758" t="s">
        <v>604</v>
      </c>
      <c r="T24" s="758"/>
      <c r="U24" s="758"/>
      <c r="V24" s="758"/>
      <c r="W24" s="758"/>
      <c r="X24" s="758"/>
      <c r="Y24" s="758"/>
      <c r="Z24" s="788"/>
      <c r="AA24" s="788"/>
      <c r="AB24" s="788"/>
      <c r="AC24" s="788"/>
      <c r="AD24" s="788"/>
      <c r="AE24" s="788"/>
      <c r="AF24" s="788"/>
    </row>
    <row r="25" spans="1:32" ht="45" customHeight="1" x14ac:dyDescent="0.25">
      <c r="A25" s="672" t="s">
        <v>81</v>
      </c>
      <c r="B25" s="673"/>
      <c r="C25" s="667" t="s">
        <v>583</v>
      </c>
      <c r="D25" s="668"/>
      <c r="E25" s="668"/>
      <c r="F25" s="668"/>
      <c r="G25" s="668"/>
      <c r="H25" s="668"/>
      <c r="I25" s="668"/>
      <c r="J25" s="668"/>
      <c r="K25" s="669"/>
      <c r="L25" s="667" t="s">
        <v>583</v>
      </c>
      <c r="M25" s="668"/>
      <c r="N25" s="668"/>
      <c r="O25" s="668"/>
      <c r="P25" s="668"/>
      <c r="Q25" s="668"/>
      <c r="R25" s="669"/>
      <c r="S25" s="758" t="s">
        <v>584</v>
      </c>
      <c r="T25" s="758"/>
      <c r="U25" s="758"/>
      <c r="V25" s="758"/>
      <c r="W25" s="758"/>
      <c r="X25" s="758"/>
      <c r="Y25" s="758"/>
      <c r="Z25" s="788"/>
      <c r="AA25" s="788"/>
      <c r="AB25" s="788"/>
      <c r="AC25" s="788"/>
      <c r="AD25" s="788"/>
      <c r="AE25" s="788"/>
      <c r="AF25" s="788"/>
    </row>
    <row r="26" spans="1:32" ht="45" customHeight="1" x14ac:dyDescent="0.25">
      <c r="A26" s="672" t="s">
        <v>80</v>
      </c>
      <c r="B26" s="673"/>
      <c r="C26" s="667" t="s">
        <v>990</v>
      </c>
      <c r="D26" s="668"/>
      <c r="E26" s="668"/>
      <c r="F26" s="668"/>
      <c r="G26" s="668"/>
      <c r="H26" s="668"/>
      <c r="I26" s="668"/>
      <c r="J26" s="668"/>
      <c r="K26" s="669"/>
      <c r="L26" s="667" t="s">
        <v>606</v>
      </c>
      <c r="M26" s="668"/>
      <c r="N26" s="668"/>
      <c r="O26" s="668"/>
      <c r="P26" s="668"/>
      <c r="Q26" s="668"/>
      <c r="R26" s="669"/>
      <c r="S26" s="758" t="s">
        <v>991</v>
      </c>
      <c r="T26" s="758"/>
      <c r="U26" s="758"/>
      <c r="V26" s="758"/>
      <c r="W26" s="758"/>
      <c r="X26" s="758"/>
      <c r="Y26" s="758"/>
      <c r="Z26" s="788"/>
      <c r="AA26" s="788"/>
      <c r="AB26" s="788"/>
      <c r="AC26" s="788"/>
      <c r="AD26" s="788"/>
      <c r="AE26" s="788"/>
      <c r="AF26" s="788"/>
    </row>
    <row r="27" spans="1:32" ht="45" customHeight="1" x14ac:dyDescent="0.25">
      <c r="A27" s="670" t="s">
        <v>341</v>
      </c>
      <c r="B27" s="671"/>
      <c r="C27" s="667" t="s">
        <v>992</v>
      </c>
      <c r="D27" s="668"/>
      <c r="E27" s="668"/>
      <c r="F27" s="668"/>
      <c r="G27" s="668"/>
      <c r="H27" s="668"/>
      <c r="I27" s="668"/>
      <c r="J27" s="668"/>
      <c r="K27" s="669"/>
      <c r="L27" s="667" t="s">
        <v>607</v>
      </c>
      <c r="M27" s="668"/>
      <c r="N27" s="668"/>
      <c r="O27" s="668"/>
      <c r="P27" s="668"/>
      <c r="Q27" s="668"/>
      <c r="R27" s="669"/>
      <c r="S27" s="758" t="s">
        <v>608</v>
      </c>
      <c r="T27" s="758"/>
      <c r="U27" s="758"/>
      <c r="V27" s="758"/>
      <c r="W27" s="758"/>
      <c r="X27" s="758"/>
      <c r="Y27" s="758"/>
      <c r="Z27" s="788"/>
      <c r="AA27" s="788"/>
      <c r="AB27" s="788"/>
      <c r="AC27" s="788"/>
      <c r="AD27" s="788"/>
      <c r="AE27" s="788"/>
      <c r="AF27" s="788"/>
    </row>
    <row r="30" spans="1:32" x14ac:dyDescent="0.25">
      <c r="D30" s="4"/>
    </row>
    <row r="32" spans="1:32" x14ac:dyDescent="0.25">
      <c r="I32" s="12"/>
      <c r="J32" s="12"/>
      <c r="K32" s="12"/>
    </row>
    <row r="33" spans="9:11" ht="15.75" x14ac:dyDescent="0.25">
      <c r="I33" s="13"/>
      <c r="J33" s="14"/>
      <c r="K33" s="5"/>
    </row>
    <row r="34" spans="9:11" x14ac:dyDescent="0.25">
      <c r="I34" s="12"/>
      <c r="J34" s="5"/>
    </row>
    <row r="35" spans="9:11" x14ac:dyDescent="0.25">
      <c r="I35" s="12"/>
    </row>
  </sheetData>
  <mergeCells count="59">
    <mergeCell ref="Z27:AF27"/>
    <mergeCell ref="Z22:AF22"/>
    <mergeCell ref="Z23:AF23"/>
    <mergeCell ref="Z24:AF24"/>
    <mergeCell ref="Z25:AF25"/>
    <mergeCell ref="Z26:AF2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Y19"/>
    <mergeCell ref="A21:Y21"/>
    <mergeCell ref="C22:K22"/>
    <mergeCell ref="L22:R22"/>
    <mergeCell ref="S22:Y22"/>
    <mergeCell ref="A23:B23"/>
    <mergeCell ref="C23:K23"/>
    <mergeCell ref="S23:Y23"/>
    <mergeCell ref="L23:R23"/>
    <mergeCell ref="A24:B24"/>
    <mergeCell ref="C24:K24"/>
    <mergeCell ref="S24:Y24"/>
    <mergeCell ref="A25:B25"/>
    <mergeCell ref="C25:K25"/>
    <mergeCell ref="L25:R25"/>
    <mergeCell ref="S25:Y25"/>
    <mergeCell ref="L24:R24"/>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1" zoomScale="85" zoomScaleNormal="85" workbookViewId="0">
      <selection activeCell="AE26" sqref="AE26"/>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521</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4) Programmer un objet</v>
      </c>
      <c r="C2" s="677"/>
      <c r="D2" s="677"/>
      <c r="E2" s="677"/>
      <c r="F2" s="677"/>
      <c r="G2" s="677"/>
      <c r="H2" s="677"/>
      <c r="I2" s="677"/>
      <c r="J2" s="677"/>
      <c r="K2" s="677"/>
      <c r="L2" s="677"/>
      <c r="M2" s="678"/>
      <c r="N2" s="296" t="str">
        <f>INDEX(Problématiques_compétences!$B$3:$D$118,MATCH(A1,Problématiques_compétences!$D$3:$D$118,0),1)</f>
        <v xml:space="preserve">Comment surveiller une zone dans une habitation ?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2.7</v>
      </c>
      <c r="B4" s="683" t="str">
        <f ca="1">INDEX(Programme!$B$4:$C$46,MATCH(A4,Programme!$B$4:$B$46,0),2)</f>
        <v>► Imaginer, concevoir et programmer des applications informatiques nomades.</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DIC.1.5</v>
      </c>
      <c r="L4" s="679" t="str">
        <f ca="1">IFERROR(INDEX(Programme!$I$7:$J$94,MATCH($K4,Programme!$I$7:$I$94,0),2),"")</f>
        <v>Imaginer des solutions pour produire des objets et des éléments de programmes informatiques en réponse au besoin.</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Design. Innovation et créativité. Veille. Représentation de solutions (croquis, schémas, algorithmes). Réalité augmentée. Objets connectés.</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IP.2.2</v>
      </c>
      <c r="L5" s="681" t="str">
        <f ca="1">IFERROR(INDEX(Programme!$I$7:$J$94,MATCH($K5,Programme!$I$7:$I$94,0),2),"")</f>
        <v>Écrire, mettre au point (tester, corriger) et exécuter un programme commandant un système réel et vérifier le comportement attendu.</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4.2</v>
      </c>
      <c r="B6" s="683" t="str">
        <f ca="1">IFERROR(INDEX(Programme!$B$4:$C$46,MATCH(A6,Programme!$B$4:$B$46,0),2),"")</f>
        <v>► Appliquer les principes élémentaires de l’algorithmique et du codage à la résolution d’un problème simple.</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IP.2.3</v>
      </c>
      <c r="L6" s="679" t="str">
        <f ca="1">IFERROR(INDEX(Programme!$I$7:$J$94,MATCH($K6,Programme!$I$7:$I$94,0),2),"")</f>
        <v>Écrire un programme dans lequel des actions sont déclenchées par des événements extérieurs.</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5.4</v>
      </c>
      <c r="B8" s="683" t="str">
        <f ca="1">IFERROR(INDEX(Programme!$B$4:$C$46,MATCH(A8,Programme!$B$4:$B$46,0),2),"")</f>
        <v>► Piloter un système connecté localement ou à distance.</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IP.2.2</v>
      </c>
      <c r="L8" s="679" t="str">
        <f ca="1">IFERROR(INDEX(Programme!$I$7:$J$94,MATCH($K8,Programme!$I$7:$I$94,0),2),"")</f>
        <v>Écrire, mettre au point (tester, corriger) et exécuter un programme commandant un système réel et vérifier le comportement attendu.</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CS 5.7</v>
      </c>
      <c r="B10" s="683" t="str">
        <f ca="1">IFERROR(INDEX(Programme!$B$4:$C$46,MATCH(A10,Programme!$B$4:$B$46,0),2),"")</f>
        <v>► Analyser le comportement attendu d’un système réel et décomposer le problème posé en sous-problèmes afin de structurer un programme de commande.</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IP.2.1</v>
      </c>
      <c r="L10" s="679" t="str">
        <f ca="1">IFERROR(INDEX(Programme!$I$7:$J$94,MATCH($K10,Programme!$I$7:$I$94,0),2),"")</f>
        <v>Analyser le comportement attendu d’un système réel et décomposer le problème posé en sous-problèmes afin de structurer un programme de commande.</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037" t="s">
        <v>70</v>
      </c>
      <c r="B12" s="1038"/>
      <c r="C12" s="1038"/>
      <c r="D12" s="1038"/>
      <c r="E12" s="1038"/>
      <c r="F12" s="1038"/>
      <c r="G12" s="1038"/>
      <c r="H12" s="1038"/>
      <c r="I12" s="1038"/>
      <c r="J12" s="1038"/>
      <c r="K12" s="1039"/>
      <c r="L12" s="1040"/>
      <c r="M12" s="1041"/>
      <c r="N12" s="1042" t="s">
        <v>72</v>
      </c>
      <c r="O12" s="1043"/>
      <c r="P12" s="1043"/>
      <c r="Q12" s="1043"/>
      <c r="R12" s="1043"/>
      <c r="S12" s="1043"/>
      <c r="T12" s="1043"/>
      <c r="U12" s="1043"/>
      <c r="V12" s="1043"/>
      <c r="W12" s="1043"/>
      <c r="X12" s="1043"/>
      <c r="Y12" s="1044"/>
    </row>
    <row r="13" spans="1:25" ht="30.75" customHeight="1" x14ac:dyDescent="0.25">
      <c r="A13" s="706" t="s">
        <v>609</v>
      </c>
      <c r="B13" s="707"/>
      <c r="C13" s="707"/>
      <c r="D13" s="707"/>
      <c r="E13" s="707"/>
      <c r="F13" s="707"/>
      <c r="G13" s="707"/>
      <c r="H13" s="707"/>
      <c r="I13" s="707"/>
      <c r="J13" s="707"/>
      <c r="K13" s="707"/>
      <c r="L13" s="707"/>
      <c r="M13" s="708"/>
      <c r="N13" s="700" t="s">
        <v>610</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045" t="s">
        <v>382</v>
      </c>
      <c r="B15" s="1046"/>
      <c r="C15" s="1047"/>
      <c r="D15" s="1047"/>
      <c r="E15" s="1047"/>
      <c r="F15" s="1047"/>
      <c r="G15" s="1047"/>
      <c r="H15" s="1047"/>
      <c r="I15" s="1047"/>
      <c r="J15" s="1047"/>
      <c r="K15" s="1048"/>
      <c r="L15" s="1049"/>
      <c r="M15" s="1050"/>
      <c r="N15" s="1051" t="s">
        <v>383</v>
      </c>
      <c r="O15" s="1052"/>
      <c r="P15" s="1052"/>
      <c r="Q15" s="1052"/>
      <c r="R15" s="1052"/>
      <c r="S15" s="1052"/>
      <c r="T15" s="1052"/>
      <c r="U15" s="1052"/>
      <c r="V15" s="1052"/>
      <c r="W15" s="1052"/>
      <c r="X15" s="1052"/>
      <c r="Y15" s="1053"/>
    </row>
    <row r="16" spans="1:25" ht="30" customHeight="1" x14ac:dyDescent="0.25">
      <c r="A16" s="700" t="s">
        <v>993</v>
      </c>
      <c r="B16" s="701"/>
      <c r="C16" s="701"/>
      <c r="D16" s="701"/>
      <c r="E16" s="701"/>
      <c r="F16" s="701"/>
      <c r="G16" s="701"/>
      <c r="H16" s="701"/>
      <c r="I16" s="701"/>
      <c r="J16" s="701"/>
      <c r="K16" s="701"/>
      <c r="L16" s="701"/>
      <c r="M16" s="702"/>
      <c r="N16" s="700" t="s">
        <v>611</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1054" t="s">
        <v>73</v>
      </c>
      <c r="B18" s="1043"/>
      <c r="C18" s="1043"/>
      <c r="D18" s="1043"/>
      <c r="E18" s="718"/>
      <c r="F18" s="718"/>
      <c r="G18" s="718"/>
      <c r="H18" s="718"/>
      <c r="I18" s="718"/>
      <c r="J18" s="718"/>
      <c r="K18" s="718"/>
      <c r="L18" s="718"/>
      <c r="M18" s="719"/>
      <c r="N18" s="695" t="s">
        <v>388</v>
      </c>
      <c r="O18" s="696"/>
      <c r="P18" s="696"/>
      <c r="Q18" s="696"/>
      <c r="R18" s="718" t="s">
        <v>612</v>
      </c>
      <c r="S18" s="718"/>
      <c r="T18" s="718"/>
      <c r="U18" s="718"/>
      <c r="V18" s="718"/>
      <c r="W18" s="718"/>
      <c r="X18" s="718"/>
      <c r="Y18" s="719"/>
    </row>
    <row r="19" spans="1:25" ht="26.25" customHeight="1" thickBot="1" x14ac:dyDescent="0.3">
      <c r="A19" s="1060" t="s">
        <v>473</v>
      </c>
      <c r="B19" s="1055"/>
      <c r="C19" s="720"/>
      <c r="D19" s="720"/>
      <c r="E19" s="720"/>
      <c r="F19" s="720"/>
      <c r="G19" s="720"/>
      <c r="H19" s="720"/>
      <c r="I19" s="720"/>
      <c r="J19" s="720"/>
      <c r="K19" s="720"/>
      <c r="L19" s="720"/>
      <c r="M19" s="721"/>
      <c r="N19" s="697"/>
      <c r="O19" s="698"/>
      <c r="P19" s="698"/>
      <c r="Q19" s="698"/>
      <c r="R19" s="720"/>
      <c r="S19" s="720"/>
      <c r="T19" s="720"/>
      <c r="U19" s="720"/>
      <c r="V19" s="720"/>
      <c r="W19" s="720"/>
      <c r="X19" s="720"/>
      <c r="Y19" s="721"/>
    </row>
    <row r="20" spans="1:25" x14ac:dyDescent="0.25">
      <c r="A20" s="1056"/>
      <c r="B20" s="1052"/>
      <c r="C20" s="1052"/>
      <c r="D20" s="1052"/>
      <c r="E20" s="1052"/>
      <c r="F20" s="1052"/>
      <c r="G20" s="1052"/>
      <c r="H20" s="1048"/>
      <c r="I20" s="1048"/>
      <c r="J20" s="1048"/>
      <c r="K20" s="1057"/>
      <c r="L20" s="1057"/>
      <c r="M20" s="1057"/>
      <c r="N20" s="1057"/>
      <c r="O20" s="1058"/>
      <c r="P20" s="1058"/>
      <c r="Q20" s="1058"/>
      <c r="R20" s="1058"/>
      <c r="S20" s="1058"/>
      <c r="T20" s="1058"/>
      <c r="U20" s="1058"/>
      <c r="V20" s="1058"/>
      <c r="W20" s="1058"/>
      <c r="X20" s="1058"/>
      <c r="Y20" s="1058"/>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059"/>
      <c r="B22" s="1036"/>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613</v>
      </c>
      <c r="D23" s="668"/>
      <c r="E23" s="668"/>
      <c r="F23" s="668"/>
      <c r="G23" s="668"/>
      <c r="H23" s="668"/>
      <c r="I23" s="668"/>
      <c r="J23" s="668"/>
      <c r="K23" s="669"/>
      <c r="L23" s="668" t="s">
        <v>614</v>
      </c>
      <c r="M23" s="668"/>
      <c r="N23" s="668"/>
      <c r="O23" s="668"/>
      <c r="P23" s="668"/>
      <c r="Q23" s="668"/>
      <c r="R23" s="669"/>
      <c r="S23" s="667"/>
      <c r="T23" s="668"/>
      <c r="U23" s="668"/>
      <c r="V23" s="668"/>
      <c r="W23" s="668"/>
      <c r="X23" s="668"/>
      <c r="Y23" s="669"/>
    </row>
    <row r="24" spans="1:25" ht="106.5" customHeight="1" x14ac:dyDescent="0.25">
      <c r="A24" s="670" t="s">
        <v>79</v>
      </c>
      <c r="B24" s="671"/>
      <c r="C24" s="667" t="s">
        <v>994</v>
      </c>
      <c r="D24" s="668"/>
      <c r="E24" s="668"/>
      <c r="F24" s="668"/>
      <c r="G24" s="668"/>
      <c r="H24" s="668"/>
      <c r="I24" s="668"/>
      <c r="J24" s="668"/>
      <c r="K24" s="669"/>
      <c r="L24" s="667" t="s">
        <v>616</v>
      </c>
      <c r="M24" s="668"/>
      <c r="N24" s="668"/>
      <c r="O24" s="668"/>
      <c r="P24" s="668"/>
      <c r="Q24" s="668"/>
      <c r="R24" s="669"/>
      <c r="S24" s="667"/>
      <c r="T24" s="668"/>
      <c r="U24" s="668"/>
      <c r="V24" s="668"/>
      <c r="W24" s="668"/>
      <c r="X24" s="668"/>
      <c r="Y24" s="669"/>
    </row>
    <row r="25" spans="1:25" ht="45" customHeight="1" x14ac:dyDescent="0.25">
      <c r="A25" s="672" t="s">
        <v>81</v>
      </c>
      <c r="B25" s="673"/>
      <c r="C25" s="667" t="s">
        <v>583</v>
      </c>
      <c r="D25" s="668"/>
      <c r="E25" s="668"/>
      <c r="F25" s="668"/>
      <c r="G25" s="668"/>
      <c r="H25" s="668"/>
      <c r="I25" s="668"/>
      <c r="J25" s="668"/>
      <c r="K25" s="669"/>
      <c r="L25" s="667" t="s">
        <v>584</v>
      </c>
      <c r="M25" s="668"/>
      <c r="N25" s="668"/>
      <c r="O25" s="668"/>
      <c r="P25" s="668"/>
      <c r="Q25" s="668"/>
      <c r="R25" s="669"/>
      <c r="S25" s="667"/>
      <c r="T25" s="668"/>
      <c r="U25" s="668"/>
      <c r="V25" s="668"/>
      <c r="W25" s="668"/>
      <c r="X25" s="668"/>
      <c r="Y25" s="669"/>
    </row>
    <row r="26" spans="1:25" ht="45" customHeight="1" x14ac:dyDescent="0.25">
      <c r="A26" s="672" t="s">
        <v>80</v>
      </c>
      <c r="B26" s="673"/>
      <c r="C26" s="728" t="s">
        <v>617</v>
      </c>
      <c r="D26" s="729"/>
      <c r="E26" s="729"/>
      <c r="F26" s="729"/>
      <c r="G26" s="729"/>
      <c r="H26" s="729"/>
      <c r="I26" s="729"/>
      <c r="J26" s="729"/>
      <c r="K26" s="730"/>
      <c r="L26" s="667" t="s">
        <v>618</v>
      </c>
      <c r="M26" s="668"/>
      <c r="N26" s="668"/>
      <c r="O26" s="668"/>
      <c r="P26" s="668"/>
      <c r="Q26" s="668"/>
      <c r="R26" s="669"/>
      <c r="S26" s="667"/>
      <c r="T26" s="668"/>
      <c r="U26" s="668"/>
      <c r="V26" s="668"/>
      <c r="W26" s="668"/>
      <c r="X26" s="668"/>
      <c r="Y26" s="669"/>
    </row>
    <row r="27" spans="1:25" ht="45" customHeight="1" x14ac:dyDescent="0.25">
      <c r="A27" s="670" t="s">
        <v>341</v>
      </c>
      <c r="B27" s="671"/>
      <c r="C27" s="667" t="s">
        <v>619</v>
      </c>
      <c r="D27" s="668"/>
      <c r="E27" s="668"/>
      <c r="F27" s="668"/>
      <c r="G27" s="668"/>
      <c r="H27" s="668"/>
      <c r="I27" s="668"/>
      <c r="J27" s="668"/>
      <c r="K27" s="669"/>
      <c r="L27" s="667" t="s">
        <v>620</v>
      </c>
      <c r="M27" s="668"/>
      <c r="N27" s="668"/>
      <c r="O27" s="668"/>
      <c r="P27" s="668"/>
      <c r="Q27" s="668"/>
      <c r="R27" s="669"/>
      <c r="S27" s="667"/>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5">
    <mergeCell ref="L5:Q5"/>
    <mergeCell ref="R5:Y5"/>
    <mergeCell ref="B11:J11"/>
    <mergeCell ref="L11:Q11"/>
    <mergeCell ref="R11:Y11"/>
    <mergeCell ref="B6:J6"/>
    <mergeCell ref="L6:Q6"/>
    <mergeCell ref="R6:Y6"/>
    <mergeCell ref="L7:Q7"/>
    <mergeCell ref="R7:Y7"/>
    <mergeCell ref="B8:J8"/>
    <mergeCell ref="L8:Q8"/>
    <mergeCell ref="R8:Y8"/>
    <mergeCell ref="L9:Q9"/>
    <mergeCell ref="R9:Y9"/>
    <mergeCell ref="B10:J10"/>
    <mergeCell ref="A1:A2"/>
    <mergeCell ref="B2:M2"/>
    <mergeCell ref="B4:J4"/>
    <mergeCell ref="L4:Q4"/>
    <mergeCell ref="R4:Y4"/>
    <mergeCell ref="L10:Q10"/>
    <mergeCell ref="R10:Y10"/>
    <mergeCell ref="A13:M14"/>
    <mergeCell ref="N13:Y14"/>
    <mergeCell ref="A16:M17"/>
    <mergeCell ref="N16:Y17"/>
    <mergeCell ref="N18:Q19"/>
    <mergeCell ref="E18:M18"/>
    <mergeCell ref="C19:M19"/>
    <mergeCell ref="R18: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1" zoomScale="85" zoomScaleNormal="85" workbookViewId="0">
      <selection activeCell="O32" sqref="O32"/>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508</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3) Assurer le confort dans un milieu urbain</v>
      </c>
      <c r="C2" s="677"/>
      <c r="D2" s="677"/>
      <c r="E2" s="677"/>
      <c r="F2" s="677"/>
      <c r="G2" s="677"/>
      <c r="H2" s="677"/>
      <c r="I2" s="677"/>
      <c r="J2" s="677"/>
      <c r="K2" s="677"/>
      <c r="L2" s="677"/>
      <c r="M2" s="678"/>
      <c r="N2" s="296" t="str">
        <f>INDEX(Problématiques_compétences!$B$3:$D$118,MATCH(A1,Problématiques_compétences!$D$3:$D$118,0),1)</f>
        <v>Comment une alarme intéragit avec son environnement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1.1</v>
      </c>
      <c r="B4" s="683" t="str">
        <f ca="1">INDEX(Programme!$B$4:$C$46,MATCH(A4,Programme!$B$4:$B$46,0),2)</f>
        <v xml:space="preserve">► Imaginer, synthétiser, formaliser et respecter une procédure, un protocole. </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DIC.1.3</v>
      </c>
      <c r="L4" s="679" t="str">
        <f ca="1">IFERROR(INDEX(Programme!$I$7:$J$94,MATCH($K4,Programme!$I$7:$I$94,0),2),"")</f>
        <v xml:space="preserve">Imaginer, synthétiser et formaliser une procédure, un protocole. </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Outils numériques de présentation. Charte graphique.</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MSOST.1.1</v>
      </c>
      <c r="L5" s="681" t="str">
        <f ca="1">IFERROR(INDEX(Programme!$I$7:$J$94,MATCH($K5,Programme!$I$7:$I$94,0),2),"")</f>
        <v>Respecter une procédure de travail garantissant un résultat en respectant les règles de sécurité et d’utilisation des outils mis à disposition.</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Procédures, protocoles. Ergonomie.</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1.2</v>
      </c>
      <c r="B6" s="683" t="str">
        <f ca="1">IFERROR(INDEX(Programme!$B$4:$C$46,MATCH(A6,Programme!$B$4:$B$46,0),2),"")</f>
        <v xml:space="preserve">► Mesurer des grandeurs de manière directe ou indirecte. </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MSOST.1.6</v>
      </c>
      <c r="L6" s="679" t="str">
        <f ca="1">IFERROR(INDEX(Programme!$I$7:$J$94,MATCH($K6,Programme!$I$7:$I$94,0),2),"")</f>
        <v xml:space="preserve">Mesurer des grandeurs de manière directe ou indirecte. </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Instruments de mesure usuels. Principe de fonctionnement d’un capteur, d’un codeur, d’un détecteur. Nature du signal : analogique ou numérique. Nature d’une information : logique ou analogique.</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CS 1.8</v>
      </c>
      <c r="B8" s="683" t="str">
        <f ca="1">IFERROR(INDEX(Programme!$B$4:$C$46,MATCH(A8,Programme!$B$4:$B$46,0),2),"")</f>
        <v>► Utiliser une modélisation pour comprendre, formaliser, partager, construire, investiguer, prouver.</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MSOST.2.1</v>
      </c>
      <c r="L8" s="679" t="str">
        <f ca="1">IFERROR(INDEX(Programme!$I$7:$J$94,MATCH($K8,Programme!$I$7:$I$94,0),2),"")</f>
        <v>Utiliser une modélisation pour comprendre, formaliser, partager, construire, investiguer, prouver.</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xml:space="preserve">Outils de description d’un fonctionnement, d’une structure et d’un comportement. </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2.4</v>
      </c>
      <c r="B10" s="683" t="str">
        <f ca="1">IFERROR(INDEX(Programme!$B$4:$C$46,MATCH(A10,Programme!$B$4:$B$46,0),2),"")</f>
        <v>► Associer des solutions techniques à des fonctions.</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MSOST.1.2</v>
      </c>
      <c r="L10" s="679" t="str">
        <f ca="1">IFERROR(INDEX(Programme!$I$7:$J$94,MATCH($K10,Programme!$I$7:$I$94,0),2),"")</f>
        <v>Associer des solutions techniques à des fonctions.</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Analyse fonctionnelle systémique.</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062" t="s">
        <v>70</v>
      </c>
      <c r="B12" s="1063"/>
      <c r="C12" s="1063"/>
      <c r="D12" s="1063"/>
      <c r="E12" s="1063"/>
      <c r="F12" s="1063"/>
      <c r="G12" s="1063"/>
      <c r="H12" s="1063"/>
      <c r="I12" s="1063"/>
      <c r="J12" s="1063"/>
      <c r="K12" s="1064"/>
      <c r="L12" s="1065"/>
      <c r="M12" s="1066"/>
      <c r="N12" s="1067" t="s">
        <v>72</v>
      </c>
      <c r="O12" s="1068"/>
      <c r="P12" s="1068"/>
      <c r="Q12" s="1068"/>
      <c r="R12" s="1068"/>
      <c r="S12" s="1068"/>
      <c r="T12" s="1068"/>
      <c r="U12" s="1068"/>
      <c r="V12" s="1068"/>
      <c r="W12" s="1068"/>
      <c r="X12" s="1068"/>
      <c r="Y12" s="1069"/>
    </row>
    <row r="13" spans="1:25" ht="30.75" customHeight="1" x14ac:dyDescent="0.25">
      <c r="A13" s="706" t="s">
        <v>995</v>
      </c>
      <c r="B13" s="707"/>
      <c r="C13" s="707"/>
      <c r="D13" s="707"/>
      <c r="E13" s="707"/>
      <c r="F13" s="707"/>
      <c r="G13" s="707"/>
      <c r="H13" s="707"/>
      <c r="I13" s="707"/>
      <c r="J13" s="707"/>
      <c r="K13" s="707"/>
      <c r="L13" s="707"/>
      <c r="M13" s="708"/>
      <c r="N13" s="700" t="s">
        <v>562</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070" t="s">
        <v>382</v>
      </c>
      <c r="B15" s="1071"/>
      <c r="C15" s="1072"/>
      <c r="D15" s="1072"/>
      <c r="E15" s="1072"/>
      <c r="F15" s="1072"/>
      <c r="G15" s="1072"/>
      <c r="H15" s="1072"/>
      <c r="I15" s="1072"/>
      <c r="J15" s="1072"/>
      <c r="K15" s="1073"/>
      <c r="L15" s="1074"/>
      <c r="M15" s="1075"/>
      <c r="N15" s="1076" t="s">
        <v>383</v>
      </c>
      <c r="O15" s="1077"/>
      <c r="P15" s="1077"/>
      <c r="Q15" s="1077"/>
      <c r="R15" s="1077"/>
      <c r="S15" s="1077"/>
      <c r="T15" s="1077"/>
      <c r="U15" s="1077"/>
      <c r="V15" s="1077"/>
      <c r="W15" s="1077"/>
      <c r="X15" s="1077"/>
      <c r="Y15" s="1078"/>
    </row>
    <row r="16" spans="1:25" ht="30" customHeight="1" x14ac:dyDescent="0.25">
      <c r="A16" s="700" t="s">
        <v>996</v>
      </c>
      <c r="B16" s="701"/>
      <c r="C16" s="701"/>
      <c r="D16" s="701"/>
      <c r="E16" s="701"/>
      <c r="F16" s="701"/>
      <c r="G16" s="701"/>
      <c r="H16" s="701"/>
      <c r="I16" s="701"/>
      <c r="J16" s="701"/>
      <c r="K16" s="701"/>
      <c r="L16" s="701"/>
      <c r="M16" s="702"/>
      <c r="N16" s="700" t="s">
        <v>997</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1079" t="s">
        <v>73</v>
      </c>
      <c r="B18" s="1068"/>
      <c r="C18" s="1068"/>
      <c r="D18" s="1068"/>
      <c r="E18" s="1068"/>
      <c r="F18" s="1068"/>
      <c r="G18" s="1068"/>
      <c r="H18" s="1068"/>
      <c r="I18" s="1068"/>
      <c r="J18" s="1068"/>
      <c r="K18" s="1067"/>
      <c r="L18" s="1065"/>
      <c r="M18" s="1080"/>
      <c r="N18" s="695" t="s">
        <v>388</v>
      </c>
      <c r="O18" s="696"/>
      <c r="P18" s="696"/>
      <c r="Q18" s="696"/>
      <c r="R18" s="716"/>
      <c r="S18" s="716"/>
      <c r="T18" s="716"/>
      <c r="U18" s="716"/>
      <c r="V18" s="716"/>
      <c r="W18" s="716"/>
      <c r="X18" s="716"/>
      <c r="Y18" s="717"/>
    </row>
    <row r="19" spans="1:25" ht="27" customHeight="1" thickBot="1" x14ac:dyDescent="0.3">
      <c r="A19" s="1089" t="s">
        <v>473</v>
      </c>
      <c r="B19" s="1081"/>
      <c r="C19" s="1081"/>
      <c r="D19" s="1081"/>
      <c r="E19" s="1081"/>
      <c r="F19" s="1081"/>
      <c r="G19" s="1081" t="s">
        <v>563</v>
      </c>
      <c r="H19" s="1082"/>
      <c r="I19" s="1082"/>
      <c r="J19" s="1082"/>
      <c r="K19" s="1083"/>
      <c r="L19" s="1083"/>
      <c r="M19" s="1084"/>
      <c r="N19" s="697"/>
      <c r="O19" s="698"/>
      <c r="P19" s="698"/>
      <c r="Q19" s="698"/>
      <c r="R19" s="704"/>
      <c r="S19" s="704"/>
      <c r="T19" s="704"/>
      <c r="U19" s="704"/>
      <c r="V19" s="693"/>
      <c r="W19" s="693"/>
      <c r="X19" s="693"/>
      <c r="Y19" s="694"/>
    </row>
    <row r="20" spans="1:25" x14ac:dyDescent="0.25">
      <c r="A20" s="1085"/>
      <c r="B20" s="1077"/>
      <c r="C20" s="1077"/>
      <c r="D20" s="1077"/>
      <c r="E20" s="1077"/>
      <c r="F20" s="1077"/>
      <c r="G20" s="1077"/>
      <c r="H20" s="1073"/>
      <c r="I20" s="1073"/>
      <c r="J20" s="1073"/>
      <c r="K20" s="1086"/>
      <c r="L20" s="1086"/>
      <c r="M20" s="1086"/>
      <c r="N20" s="1086"/>
      <c r="O20" s="1087"/>
      <c r="P20" s="1087"/>
      <c r="Q20" s="1087"/>
      <c r="R20" s="1087"/>
      <c r="S20" s="1087"/>
      <c r="T20" s="1087"/>
      <c r="U20" s="1087"/>
      <c r="V20" s="1087"/>
      <c r="W20" s="1087"/>
      <c r="X20" s="1087"/>
      <c r="Y20" s="1087"/>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088"/>
      <c r="B22" s="1061"/>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564</v>
      </c>
      <c r="D23" s="668"/>
      <c r="E23" s="668"/>
      <c r="F23" s="668"/>
      <c r="G23" s="668"/>
      <c r="H23" s="668"/>
      <c r="I23" s="668"/>
      <c r="J23" s="668"/>
      <c r="K23" s="669"/>
      <c r="L23" s="668" t="s">
        <v>998</v>
      </c>
      <c r="M23" s="668"/>
      <c r="N23" s="668"/>
      <c r="O23" s="668"/>
      <c r="P23" s="668"/>
      <c r="Q23" s="668"/>
      <c r="R23" s="669"/>
      <c r="S23" s="667" t="s">
        <v>999</v>
      </c>
      <c r="T23" s="668"/>
      <c r="U23" s="668"/>
      <c r="V23" s="668"/>
      <c r="W23" s="668"/>
      <c r="X23" s="668"/>
      <c r="Y23" s="669"/>
    </row>
    <row r="24" spans="1:25" ht="45" customHeight="1" x14ac:dyDescent="0.25">
      <c r="A24" s="670" t="s">
        <v>79</v>
      </c>
      <c r="B24" s="671"/>
      <c r="C24" s="667" t="s">
        <v>565</v>
      </c>
      <c r="D24" s="668"/>
      <c r="E24" s="668"/>
      <c r="F24" s="668"/>
      <c r="G24" s="668"/>
      <c r="H24" s="668"/>
      <c r="I24" s="668"/>
      <c r="J24" s="668"/>
      <c r="K24" s="669"/>
      <c r="L24" s="667" t="s">
        <v>566</v>
      </c>
      <c r="M24" s="668"/>
      <c r="N24" s="668"/>
      <c r="O24" s="668"/>
      <c r="P24" s="668"/>
      <c r="Q24" s="668"/>
      <c r="R24" s="669"/>
      <c r="S24" s="667" t="s">
        <v>567</v>
      </c>
      <c r="T24" s="668"/>
      <c r="U24" s="668"/>
      <c r="V24" s="668"/>
      <c r="W24" s="668"/>
      <c r="X24" s="668"/>
      <c r="Y24" s="669"/>
    </row>
    <row r="25" spans="1:25" ht="45" customHeight="1" x14ac:dyDescent="0.25">
      <c r="A25" s="672" t="s">
        <v>81</v>
      </c>
      <c r="B25" s="673"/>
      <c r="C25" s="667" t="s">
        <v>568</v>
      </c>
      <c r="D25" s="668"/>
      <c r="E25" s="668"/>
      <c r="F25" s="668"/>
      <c r="G25" s="668"/>
      <c r="H25" s="668"/>
      <c r="I25" s="668"/>
      <c r="J25" s="668"/>
      <c r="K25" s="669"/>
      <c r="L25" s="667" t="s">
        <v>553</v>
      </c>
      <c r="M25" s="668"/>
      <c r="N25" s="668"/>
      <c r="O25" s="668"/>
      <c r="P25" s="668"/>
      <c r="Q25" s="668"/>
      <c r="R25" s="669"/>
      <c r="S25" s="667" t="s">
        <v>569</v>
      </c>
      <c r="T25" s="668"/>
      <c r="U25" s="668"/>
      <c r="V25" s="668"/>
      <c r="W25" s="668"/>
      <c r="X25" s="668"/>
      <c r="Y25" s="669"/>
    </row>
    <row r="26" spans="1:25" ht="45" customHeight="1" x14ac:dyDescent="0.25">
      <c r="A26" s="672" t="s">
        <v>80</v>
      </c>
      <c r="B26" s="673"/>
      <c r="C26" s="667" t="s">
        <v>570</v>
      </c>
      <c r="D26" s="668"/>
      <c r="E26" s="668"/>
      <c r="F26" s="668"/>
      <c r="G26" s="668"/>
      <c r="H26" s="668"/>
      <c r="I26" s="668"/>
      <c r="J26" s="668"/>
      <c r="K26" s="669"/>
      <c r="L26" s="667" t="s">
        <v>571</v>
      </c>
      <c r="M26" s="668"/>
      <c r="N26" s="668"/>
      <c r="O26" s="668"/>
      <c r="P26" s="668"/>
      <c r="Q26" s="668"/>
      <c r="R26" s="669"/>
      <c r="S26" s="667" t="s">
        <v>572</v>
      </c>
      <c r="T26" s="668"/>
      <c r="U26" s="668"/>
      <c r="V26" s="668"/>
      <c r="W26" s="668"/>
      <c r="X26" s="668"/>
      <c r="Y26" s="669"/>
    </row>
    <row r="27" spans="1:25" ht="45" customHeight="1" x14ac:dyDescent="0.25">
      <c r="A27" s="670" t="s">
        <v>341</v>
      </c>
      <c r="B27" s="671"/>
      <c r="C27" s="667" t="s">
        <v>573</v>
      </c>
      <c r="D27" s="668"/>
      <c r="E27" s="668"/>
      <c r="F27" s="668"/>
      <c r="G27" s="668"/>
      <c r="H27" s="668"/>
      <c r="I27" s="668"/>
      <c r="J27" s="668"/>
      <c r="K27" s="669"/>
      <c r="L27" s="667" t="s">
        <v>574</v>
      </c>
      <c r="M27" s="668"/>
      <c r="N27" s="668"/>
      <c r="O27" s="668"/>
      <c r="P27" s="668"/>
      <c r="Q27" s="668"/>
      <c r="R27" s="669"/>
      <c r="S27" s="667" t="s">
        <v>575</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R19:U19"/>
    <mergeCell ref="V19:Y19"/>
    <mergeCell ref="A27:B27"/>
    <mergeCell ref="C27:K27"/>
    <mergeCell ref="L27:R27"/>
    <mergeCell ref="S27:Y27"/>
    <mergeCell ref="A24:B24"/>
    <mergeCell ref="C24:K24"/>
    <mergeCell ref="L24:R24"/>
    <mergeCell ref="S24:Y24"/>
    <mergeCell ref="A25:B25"/>
    <mergeCell ref="C25:K25"/>
    <mergeCell ref="L25:R25"/>
    <mergeCell ref="S25:Y25"/>
    <mergeCell ref="A26:B26"/>
    <mergeCell ref="C26:K26"/>
    <mergeCell ref="L26:R26"/>
    <mergeCell ref="S26:Y2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A21:Y21"/>
    <mergeCell ref="C22:K22"/>
    <mergeCell ref="L22:R22"/>
    <mergeCell ref="S22:Y22"/>
    <mergeCell ref="A23:B23"/>
    <mergeCell ref="C23:K23"/>
    <mergeCell ref="L23:R23"/>
    <mergeCell ref="S23:Y2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8" zoomScale="85" zoomScaleNormal="85" workbookViewId="0">
      <selection activeCell="N35" sqref="N35"/>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499</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3) Assurer le confort dans un milieu urbain</v>
      </c>
      <c r="C2" s="677"/>
      <c r="D2" s="677"/>
      <c r="E2" s="677"/>
      <c r="F2" s="677"/>
      <c r="G2" s="677"/>
      <c r="H2" s="677"/>
      <c r="I2" s="677"/>
      <c r="J2" s="677"/>
      <c r="K2" s="677"/>
      <c r="L2" s="677"/>
      <c r="M2" s="678"/>
      <c r="N2" s="296" t="str">
        <f>INDEX(Problématiques_compétences!$B$3:$D$118,MATCH(A1,Problématiques_compétences!$D$3:$D$118,0),1)</f>
        <v>comment adapter un éclairage urbain dans son contexte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1.1</v>
      </c>
      <c r="B4" s="683" t="str">
        <f ca="1">INDEX(Programme!$B$4:$C$46,MATCH(A4,Programme!$B$4:$B$46,0),2)</f>
        <v xml:space="preserve">► Imaginer, synthétiser, formaliser et respecter une procédure, un protocole. </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DIC.1.3</v>
      </c>
      <c r="L4" s="679" t="str">
        <f ca="1">IFERROR(INDEX(Programme!$I$7:$J$94,MATCH($K4,Programme!$I$7:$I$94,0),2),"")</f>
        <v xml:space="preserve">Imaginer, synthétiser et formaliser une procédure, un protocole. </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Outils numériques de présentation. Charte graphique.</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MSOST.1.1</v>
      </c>
      <c r="L5" s="681" t="str">
        <f ca="1">IFERROR(INDEX(Programme!$I$7:$J$94,MATCH($K5,Programme!$I$7:$I$94,0),2),"")</f>
        <v>Respecter une procédure de travail garantissant un résultat en respectant les règles de sécurité et d’utilisation des outils mis à disposition.</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Procédures, protocoles. Ergonomie.</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CS 1.8</v>
      </c>
      <c r="B6" s="683" t="str">
        <f ca="1">IFERROR(INDEX(Programme!$B$4:$C$46,MATCH(A6,Programme!$B$4:$B$46,0),2),"")</f>
        <v>► Utiliser une modélisation pour comprendre, formaliser, partager, construire, investiguer, prouver.</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MSOST.2.1</v>
      </c>
      <c r="L6" s="679" t="str">
        <f ca="1">IFERROR(INDEX(Programme!$I$7:$J$94,MATCH($K6,Programme!$I$7:$I$94,0),2),"")</f>
        <v>Utiliser une modélisation pour comprendre, formaliser, partager, construire, investiguer, prouver.</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xml:space="preserve">Outils de description d’un fonctionnement, d’une structure et d’un comportement. </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4.2</v>
      </c>
      <c r="B8" s="683" t="str">
        <f ca="1">IFERROR(INDEX(Programme!$B$4:$C$46,MATCH(A8,Programme!$B$4:$B$46,0),2),"")</f>
        <v>► Appliquer les principes élémentaires de l’algorithmique et du codage à la résolution d’un problème simple.</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IP.2.3</v>
      </c>
      <c r="L8" s="679" t="str">
        <f ca="1">IFERROR(INDEX(Programme!$I$7:$J$94,MATCH($K8,Programme!$I$7:$I$94,0),2),"")</f>
        <v>Écrire un programme dans lequel des actions sont déclenchées par des événements extérieurs.</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5.1</v>
      </c>
      <c r="B10" s="683" t="str">
        <f ca="1">IFERROR(INDEX(Programme!$B$4:$C$46,MATCH(A10,Programme!$B$4:$B$46,0),2),"")</f>
        <v>► Simuler numériquement la structure et/ou le comportement d’un objet.</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MSOST.2.2</v>
      </c>
      <c r="L10" s="679" t="str">
        <f ca="1">IFERROR(INDEX(Programme!$I$7:$J$94,MATCH($K10,Programme!$I$7:$I$94,0),2),"")</f>
        <v>Simuler numériquement la structure et/ou le comportement d’un objet. Interpréter le comportement de l’objet technique et le communiquer en argumentant.</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Notions d’écarts entre les attentes fixées par le cahier des charges et les résultats de la simulation.</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091" t="s">
        <v>70</v>
      </c>
      <c r="B12" s="1092"/>
      <c r="C12" s="1092"/>
      <c r="D12" s="1092"/>
      <c r="E12" s="1092"/>
      <c r="F12" s="1092"/>
      <c r="G12" s="1092"/>
      <c r="H12" s="1092"/>
      <c r="I12" s="1092"/>
      <c r="J12" s="1092"/>
      <c r="K12" s="1093"/>
      <c r="L12" s="1094"/>
      <c r="M12" s="1095"/>
      <c r="N12" s="1096" t="s">
        <v>72</v>
      </c>
      <c r="O12" s="1097"/>
      <c r="P12" s="1097"/>
      <c r="Q12" s="1097"/>
      <c r="R12" s="1097"/>
      <c r="S12" s="1097"/>
      <c r="T12" s="1097"/>
      <c r="U12" s="1097"/>
      <c r="V12" s="1097"/>
      <c r="W12" s="1097"/>
      <c r="X12" s="1097"/>
      <c r="Y12" s="1098"/>
    </row>
    <row r="13" spans="1:25" ht="30.75" customHeight="1" x14ac:dyDescent="0.25">
      <c r="A13" s="706" t="s">
        <v>860</v>
      </c>
      <c r="B13" s="707"/>
      <c r="C13" s="707"/>
      <c r="D13" s="707"/>
      <c r="E13" s="707"/>
      <c r="F13" s="707"/>
      <c r="G13" s="707"/>
      <c r="H13" s="707"/>
      <c r="I13" s="707"/>
      <c r="J13" s="707"/>
      <c r="K13" s="707"/>
      <c r="L13" s="707"/>
      <c r="M13" s="708"/>
      <c r="N13" s="700" t="s">
        <v>861</v>
      </c>
      <c r="O13" s="701"/>
      <c r="P13" s="701"/>
      <c r="Q13" s="701"/>
      <c r="R13" s="701"/>
      <c r="S13" s="701"/>
      <c r="T13" s="701"/>
      <c r="U13" s="701"/>
      <c r="V13" s="701"/>
      <c r="W13" s="701"/>
      <c r="X13" s="701"/>
      <c r="Y13" s="702"/>
    </row>
    <row r="14" spans="1:25" ht="103.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099" t="s">
        <v>382</v>
      </c>
      <c r="B15" s="1100"/>
      <c r="C15" s="1101"/>
      <c r="D15" s="1101"/>
      <c r="E15" s="1101"/>
      <c r="F15" s="1101"/>
      <c r="G15" s="1101"/>
      <c r="H15" s="1101"/>
      <c r="I15" s="1101"/>
      <c r="J15" s="1101"/>
      <c r="K15" s="1102"/>
      <c r="L15" s="1103"/>
      <c r="M15" s="1104"/>
      <c r="N15" s="1105" t="s">
        <v>383</v>
      </c>
      <c r="O15" s="1106"/>
      <c r="P15" s="1106"/>
      <c r="Q15" s="1106"/>
      <c r="R15" s="1106"/>
      <c r="S15" s="1106"/>
      <c r="T15" s="1106"/>
      <c r="U15" s="1106"/>
      <c r="V15" s="1106"/>
      <c r="W15" s="1106"/>
      <c r="X15" s="1106"/>
      <c r="Y15" s="1107"/>
    </row>
    <row r="16" spans="1:25" ht="30" customHeight="1" x14ac:dyDescent="0.25">
      <c r="A16" s="700" t="s">
        <v>1000</v>
      </c>
      <c r="B16" s="701"/>
      <c r="C16" s="701"/>
      <c r="D16" s="701"/>
      <c r="E16" s="701"/>
      <c r="F16" s="701"/>
      <c r="G16" s="701"/>
      <c r="H16" s="701"/>
      <c r="I16" s="701"/>
      <c r="J16" s="701"/>
      <c r="K16" s="701"/>
      <c r="L16" s="701"/>
      <c r="M16" s="702"/>
      <c r="N16" s="700"/>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1108" t="s">
        <v>73</v>
      </c>
      <c r="B18" s="1097"/>
      <c r="C18" s="1097"/>
      <c r="D18" s="1097"/>
      <c r="E18" s="1097"/>
      <c r="F18" s="1097"/>
      <c r="G18" s="1097" t="s">
        <v>862</v>
      </c>
      <c r="H18" s="1097"/>
      <c r="I18" s="1097"/>
      <c r="J18" s="1097"/>
      <c r="K18" s="1096"/>
      <c r="L18" s="1094"/>
      <c r="M18" s="1109"/>
      <c r="N18" s="695" t="s">
        <v>1001</v>
      </c>
      <c r="O18" s="696"/>
      <c r="P18" s="696"/>
      <c r="Q18" s="696"/>
      <c r="R18" s="718" t="s">
        <v>1002</v>
      </c>
      <c r="S18" s="718"/>
      <c r="T18" s="718"/>
      <c r="U18" s="718"/>
      <c r="V18" s="718" t="s">
        <v>863</v>
      </c>
      <c r="W18" s="718"/>
      <c r="X18" s="718"/>
      <c r="Y18" s="719"/>
    </row>
    <row r="19" spans="1:25" ht="49.5" customHeight="1" thickBot="1" x14ac:dyDescent="0.3">
      <c r="A19" s="1115" t="s">
        <v>473</v>
      </c>
      <c r="B19" s="1110"/>
      <c r="C19" s="1110"/>
      <c r="D19" s="1110"/>
      <c r="E19" s="1110"/>
      <c r="F19" s="720" t="s">
        <v>1003</v>
      </c>
      <c r="G19" s="720"/>
      <c r="H19" s="720"/>
      <c r="I19" s="720"/>
      <c r="J19" s="720"/>
      <c r="K19" s="720"/>
      <c r="L19" s="720"/>
      <c r="M19" s="721"/>
      <c r="N19" s="697"/>
      <c r="O19" s="698"/>
      <c r="P19" s="698"/>
      <c r="Q19" s="698"/>
      <c r="R19" s="720"/>
      <c r="S19" s="720"/>
      <c r="T19" s="720"/>
      <c r="U19" s="720"/>
      <c r="V19" s="720"/>
      <c r="W19" s="720"/>
      <c r="X19" s="720"/>
      <c r="Y19" s="721"/>
    </row>
    <row r="20" spans="1:25" x14ac:dyDescent="0.25">
      <c r="A20" s="1111"/>
      <c r="B20" s="1106"/>
      <c r="C20" s="1106"/>
      <c r="D20" s="1106"/>
      <c r="E20" s="1106"/>
      <c r="F20" s="1106"/>
      <c r="G20" s="1106"/>
      <c r="H20" s="1102"/>
      <c r="I20" s="1102"/>
      <c r="J20" s="1102"/>
      <c r="K20" s="1112"/>
      <c r="L20" s="1112"/>
      <c r="M20" s="1112"/>
      <c r="N20" s="1112"/>
      <c r="O20" s="1113"/>
      <c r="P20" s="1113"/>
      <c r="Q20" s="1113"/>
      <c r="R20" s="1113"/>
      <c r="S20" s="1113"/>
      <c r="T20" s="1113"/>
      <c r="U20" s="1113"/>
      <c r="V20" s="1113"/>
      <c r="W20" s="1113"/>
      <c r="X20" s="1113"/>
      <c r="Y20" s="1113"/>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114"/>
      <c r="B22" s="1090"/>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1004</v>
      </c>
      <c r="D23" s="668"/>
      <c r="E23" s="668"/>
      <c r="F23" s="668"/>
      <c r="G23" s="668"/>
      <c r="H23" s="668"/>
      <c r="I23" s="668"/>
      <c r="J23" s="668"/>
      <c r="K23" s="669"/>
      <c r="L23" s="668" t="s">
        <v>864</v>
      </c>
      <c r="M23" s="668"/>
      <c r="N23" s="668"/>
      <c r="O23" s="668"/>
      <c r="P23" s="668"/>
      <c r="Q23" s="668"/>
      <c r="R23" s="669"/>
      <c r="S23" s="667" t="s">
        <v>865</v>
      </c>
      <c r="T23" s="668"/>
      <c r="U23" s="668"/>
      <c r="V23" s="668"/>
      <c r="W23" s="668"/>
      <c r="X23" s="668"/>
      <c r="Y23" s="669"/>
    </row>
    <row r="24" spans="1:25" ht="159.75" customHeight="1" x14ac:dyDescent="0.25">
      <c r="A24" s="670" t="s">
        <v>79</v>
      </c>
      <c r="B24" s="671"/>
      <c r="C24" s="667" t="s">
        <v>866</v>
      </c>
      <c r="D24" s="668"/>
      <c r="E24" s="668"/>
      <c r="F24" s="668"/>
      <c r="G24" s="668"/>
      <c r="H24" s="668"/>
      <c r="I24" s="668"/>
      <c r="J24" s="668"/>
      <c r="K24" s="669"/>
      <c r="L24" s="667" t="s">
        <v>867</v>
      </c>
      <c r="M24" s="668"/>
      <c r="N24" s="668"/>
      <c r="O24" s="668"/>
      <c r="P24" s="668"/>
      <c r="Q24" s="668"/>
      <c r="R24" s="669"/>
      <c r="S24" s="667" t="s">
        <v>868</v>
      </c>
      <c r="T24" s="668"/>
      <c r="U24" s="668"/>
      <c r="V24" s="668"/>
      <c r="W24" s="668"/>
      <c r="X24" s="668"/>
      <c r="Y24" s="669"/>
    </row>
    <row r="25" spans="1:25" ht="45" customHeight="1" x14ac:dyDescent="0.25">
      <c r="A25" s="672" t="s">
        <v>81</v>
      </c>
      <c r="B25" s="673"/>
      <c r="C25" s="667" t="s">
        <v>1005</v>
      </c>
      <c r="D25" s="668"/>
      <c r="E25" s="668"/>
      <c r="F25" s="668"/>
      <c r="G25" s="668"/>
      <c r="H25" s="668"/>
      <c r="I25" s="668"/>
      <c r="J25" s="668"/>
      <c r="K25" s="669"/>
      <c r="L25" s="667" t="s">
        <v>1006</v>
      </c>
      <c r="M25" s="668"/>
      <c r="N25" s="668"/>
      <c r="O25" s="668"/>
      <c r="P25" s="668"/>
      <c r="Q25" s="668"/>
      <c r="R25" s="669"/>
      <c r="S25" s="667" t="s">
        <v>1007</v>
      </c>
      <c r="T25" s="668"/>
      <c r="U25" s="668"/>
      <c r="V25" s="668"/>
      <c r="W25" s="668"/>
      <c r="X25" s="668"/>
      <c r="Y25" s="669"/>
    </row>
    <row r="26" spans="1:25" ht="114.75" customHeight="1" x14ac:dyDescent="0.25">
      <c r="A26" s="672" t="s">
        <v>80</v>
      </c>
      <c r="B26" s="673"/>
      <c r="C26" s="667" t="s">
        <v>869</v>
      </c>
      <c r="D26" s="668"/>
      <c r="E26" s="668"/>
      <c r="F26" s="668"/>
      <c r="G26" s="668"/>
      <c r="H26" s="668"/>
      <c r="I26" s="668"/>
      <c r="J26" s="668"/>
      <c r="K26" s="669"/>
      <c r="L26" s="667" t="s">
        <v>1008</v>
      </c>
      <c r="M26" s="668"/>
      <c r="N26" s="668"/>
      <c r="O26" s="668"/>
      <c r="P26" s="668"/>
      <c r="Q26" s="668"/>
      <c r="R26" s="669"/>
      <c r="S26" s="667" t="s">
        <v>1009</v>
      </c>
      <c r="T26" s="668"/>
      <c r="U26" s="668"/>
      <c r="V26" s="668"/>
      <c r="W26" s="668"/>
      <c r="X26" s="668"/>
      <c r="Y26" s="669"/>
    </row>
    <row r="27" spans="1:25" ht="45" customHeight="1" x14ac:dyDescent="0.25">
      <c r="A27" s="670" t="s">
        <v>341</v>
      </c>
      <c r="B27" s="671"/>
      <c r="C27" s="667" t="s">
        <v>870</v>
      </c>
      <c r="D27" s="668"/>
      <c r="E27" s="668"/>
      <c r="F27" s="668"/>
      <c r="G27" s="668"/>
      <c r="H27" s="668"/>
      <c r="I27" s="668"/>
      <c r="J27" s="668"/>
      <c r="K27" s="669"/>
      <c r="L27" s="667" t="s">
        <v>1010</v>
      </c>
      <c r="M27" s="668"/>
      <c r="N27" s="668"/>
      <c r="O27" s="668"/>
      <c r="P27" s="668"/>
      <c r="Q27" s="668"/>
      <c r="R27" s="669"/>
      <c r="S27" s="667" t="s">
        <v>1011</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5">
    <mergeCell ref="B6:J6"/>
    <mergeCell ref="L6:Q6"/>
    <mergeCell ref="R6:Y6"/>
    <mergeCell ref="L7:Q7"/>
    <mergeCell ref="L5:Q5"/>
    <mergeCell ref="R5:Y5"/>
    <mergeCell ref="R7:Y7"/>
    <mergeCell ref="A1:A2"/>
    <mergeCell ref="B2:M2"/>
    <mergeCell ref="B4:J4"/>
    <mergeCell ref="L4:Q4"/>
    <mergeCell ref="R4:Y4"/>
    <mergeCell ref="B8:J8"/>
    <mergeCell ref="L8:Q8"/>
    <mergeCell ref="R8:Y8"/>
    <mergeCell ref="L9:Q9"/>
    <mergeCell ref="R9:Y9"/>
    <mergeCell ref="B10:J10"/>
    <mergeCell ref="L10:Q10"/>
    <mergeCell ref="R10:Y10"/>
    <mergeCell ref="B11:J11"/>
    <mergeCell ref="L11:Q11"/>
    <mergeCell ref="R11:Y11"/>
    <mergeCell ref="A13:M14"/>
    <mergeCell ref="N13:Y14"/>
    <mergeCell ref="A16:M17"/>
    <mergeCell ref="N16:Y17"/>
    <mergeCell ref="N18:Q19"/>
    <mergeCell ref="F19:M19"/>
    <mergeCell ref="R18:U19"/>
    <mergeCell ref="V18: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3" zoomScale="85" zoomScaleNormal="85" workbookViewId="0">
      <selection activeCell="K18" sqref="K18"/>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485</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Projet 1 Aménager un jardin</v>
      </c>
      <c r="C2" s="677"/>
      <c r="D2" s="677"/>
      <c r="E2" s="677"/>
      <c r="F2" s="677"/>
      <c r="G2" s="677"/>
      <c r="H2" s="677"/>
      <c r="I2" s="677"/>
      <c r="J2" s="677"/>
      <c r="K2" s="677"/>
      <c r="L2" s="677"/>
      <c r="M2" s="678"/>
      <c r="N2" s="296" t="str">
        <f>INDEX(Problématiques_compétences!$B$3:$D$118,MATCH(A1,Problématiques_compétences!$D$3:$D$118,0),1)</f>
        <v>Recherches de solutions</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1.4</v>
      </c>
      <c r="B4" s="683" t="str">
        <f ca="1">INDEX(Programme!$B$4:$C$46,MATCH(A4,Programme!$B$4:$B$46,0),2)</f>
        <v>► Participer à l’organisation et au déroulement de projets.</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DIC.1.4</v>
      </c>
      <c r="L4" s="679" t="str">
        <f ca="1">IFERROR(INDEX(Programme!$I$7:$J$94,MATCH($K4,Programme!$I$7:$I$94,0),2),"")</f>
        <v>Participer à l’organisation de projets, la définition des rôles, la planification (se projeter et anticiper) et aux revues de projet.</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Organisation d’un groupe de projet, rôle des participants, planning, revue de projets.</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CS 1.5</v>
      </c>
      <c r="B6" s="683" t="str">
        <f ca="1">IFERROR(INDEX(Programme!$B$4:$C$46,MATCH(A6,Programme!$B$4:$B$46,0),2),"")</f>
        <v>► Respecter une procédure de travail garantissant un résultat en respectant les règles de sécurité et d’utilisation des outils mis à disposition.</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MSOST.1.1</v>
      </c>
      <c r="L6" s="679" t="str">
        <f ca="1">IFERROR(INDEX(Programme!$I$7:$J$94,MATCH($K6,Programme!$I$7:$I$94,0),2),"")</f>
        <v>Respecter une procédure de travail garantissant un résultat en respectant les règles de sécurité et d’utilisation des outils mis à disposition.</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Procédures, protocoles. Ergonomie.</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2.5</v>
      </c>
      <c r="B8" s="683" t="str">
        <f ca="1">IFERROR(INDEX(Programme!$B$4:$C$46,MATCH(A8,Programme!$B$4:$B$46,0),2),"")</f>
        <v>► Imaginer des solutions en réponse au besoin.</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DIC.1.5</v>
      </c>
      <c r="L8" s="679" t="str">
        <f ca="1">IFERROR(INDEX(Programme!$I$7:$J$94,MATCH($K8,Programme!$I$7:$I$94,0),2),"")</f>
        <v>Imaginer des solutions pour produire des objets et des éléments de programmes informatiques en réponse au besoin.</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Design. Innovation et créativité. Veille. Représentation de solutions (croquis, schémas, algorithmes). Réalité augmentée. Objets connectés.</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6.2</v>
      </c>
      <c r="B10" s="683" t="str">
        <f ca="1">IFERROR(INDEX(Programme!$B$4:$C$46,MATCH(A10,Programme!$B$4:$B$46,0),2),"")</f>
        <v>► Analyser l’impact environnemental d’un objet et de ses constituants.</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OTSCIS.1.2</v>
      </c>
      <c r="L10" s="679" t="str">
        <f ca="1">IFERROR(INDEX(Programme!$I$7:$J$94,MATCH($K10,Programme!$I$7:$I$94,0),2),"")</f>
        <v xml:space="preserve">Relier les évolutions technologiques aux inventions et innovations qui marquent des ruptures dans les solutions techniques. </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117" t="s">
        <v>70</v>
      </c>
      <c r="B12" s="1118"/>
      <c r="C12" s="1118"/>
      <c r="D12" s="1118"/>
      <c r="E12" s="1118"/>
      <c r="F12" s="1118"/>
      <c r="G12" s="1118"/>
      <c r="H12" s="1118"/>
      <c r="I12" s="1118"/>
      <c r="J12" s="1118"/>
      <c r="K12" s="1119"/>
      <c r="L12" s="1120"/>
      <c r="M12" s="1121"/>
      <c r="N12" s="1122" t="s">
        <v>72</v>
      </c>
      <c r="O12" s="1123"/>
      <c r="P12" s="1123"/>
      <c r="Q12" s="1123"/>
      <c r="R12" s="1123"/>
      <c r="S12" s="1123"/>
      <c r="T12" s="1123"/>
      <c r="U12" s="1123"/>
      <c r="V12" s="1123"/>
      <c r="W12" s="1123"/>
      <c r="X12" s="1123"/>
      <c r="Y12" s="1124"/>
    </row>
    <row r="13" spans="1:25" ht="30.75" customHeight="1" x14ac:dyDescent="0.25">
      <c r="A13" s="706" t="s">
        <v>638</v>
      </c>
      <c r="B13" s="707"/>
      <c r="C13" s="707"/>
      <c r="D13" s="707"/>
      <c r="E13" s="707"/>
      <c r="F13" s="707"/>
      <c r="G13" s="707"/>
      <c r="H13" s="707"/>
      <c r="I13" s="707"/>
      <c r="J13" s="707"/>
      <c r="K13" s="707"/>
      <c r="L13" s="707"/>
      <c r="M13" s="708"/>
      <c r="N13" s="700" t="s">
        <v>639</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125" t="s">
        <v>382</v>
      </c>
      <c r="B15" s="1126"/>
      <c r="C15" s="1127"/>
      <c r="D15" s="1127"/>
      <c r="E15" s="1127"/>
      <c r="F15" s="1127"/>
      <c r="G15" s="1127"/>
      <c r="H15" s="1127"/>
      <c r="I15" s="1127"/>
      <c r="J15" s="1127"/>
      <c r="K15" s="1128"/>
      <c r="L15" s="1129"/>
      <c r="M15" s="1130"/>
      <c r="N15" s="1131" t="s">
        <v>383</v>
      </c>
      <c r="O15" s="1132"/>
      <c r="P15" s="1132"/>
      <c r="Q15" s="1132"/>
      <c r="R15" s="1132"/>
      <c r="S15" s="1132"/>
      <c r="T15" s="1132"/>
      <c r="U15" s="1132"/>
      <c r="V15" s="1132"/>
      <c r="W15" s="1132"/>
      <c r="X15" s="1132"/>
      <c r="Y15" s="1133"/>
    </row>
    <row r="16" spans="1:25" ht="30" customHeight="1" x14ac:dyDescent="0.25">
      <c r="A16" s="700" t="s">
        <v>640</v>
      </c>
      <c r="B16" s="701"/>
      <c r="C16" s="701"/>
      <c r="D16" s="701"/>
      <c r="E16" s="701"/>
      <c r="F16" s="701"/>
      <c r="G16" s="701"/>
      <c r="H16" s="701"/>
      <c r="I16" s="701"/>
      <c r="J16" s="701"/>
      <c r="K16" s="701"/>
      <c r="L16" s="701"/>
      <c r="M16" s="702"/>
      <c r="N16" s="700" t="s">
        <v>641</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1134" t="s">
        <v>73</v>
      </c>
      <c r="B18" s="1123"/>
      <c r="C18" s="1123"/>
      <c r="D18" s="1123"/>
      <c r="E18" s="1123"/>
      <c r="F18" s="1123"/>
      <c r="G18" s="1123" t="s">
        <v>642</v>
      </c>
      <c r="H18" s="1123"/>
      <c r="I18" s="1123"/>
      <c r="J18" s="1123"/>
      <c r="K18" s="1122"/>
      <c r="L18" s="1120"/>
      <c r="M18" s="1135"/>
      <c r="N18" s="695" t="s">
        <v>388</v>
      </c>
      <c r="O18" s="696"/>
      <c r="P18" s="696"/>
      <c r="Q18" s="696"/>
      <c r="R18" s="716" t="s">
        <v>643</v>
      </c>
      <c r="S18" s="716"/>
      <c r="T18" s="716"/>
      <c r="U18" s="716"/>
      <c r="V18" s="716"/>
      <c r="W18" s="716"/>
      <c r="X18" s="716"/>
      <c r="Y18" s="717"/>
    </row>
    <row r="19" spans="1:25" ht="21.75" customHeight="1" thickBot="1" x14ac:dyDescent="0.3">
      <c r="A19" s="1144" t="s">
        <v>473</v>
      </c>
      <c r="B19" s="1136"/>
      <c r="C19" s="1136"/>
      <c r="D19" s="1136"/>
      <c r="E19" s="1136"/>
      <c r="F19" s="1136"/>
      <c r="G19" s="1136"/>
      <c r="H19" s="1137"/>
      <c r="I19" s="1137"/>
      <c r="J19" s="1137"/>
      <c r="K19" s="1138"/>
      <c r="L19" s="1138"/>
      <c r="M19" s="1139"/>
      <c r="N19" s="697"/>
      <c r="O19" s="698"/>
      <c r="P19" s="698"/>
      <c r="Q19" s="698"/>
      <c r="R19" s="704"/>
      <c r="S19" s="704"/>
      <c r="T19" s="704"/>
      <c r="U19" s="704"/>
      <c r="V19" s="693"/>
      <c r="W19" s="693"/>
      <c r="X19" s="693"/>
      <c r="Y19" s="694"/>
    </row>
    <row r="20" spans="1:25" x14ac:dyDescent="0.25">
      <c r="A20" s="1140"/>
      <c r="B20" s="1132"/>
      <c r="C20" s="1132"/>
      <c r="D20" s="1132"/>
      <c r="E20" s="1132"/>
      <c r="F20" s="1132"/>
      <c r="G20" s="1132"/>
      <c r="H20" s="1128"/>
      <c r="I20" s="1128"/>
      <c r="J20" s="1128"/>
      <c r="K20" s="1141"/>
      <c r="L20" s="1141"/>
      <c r="M20" s="1141"/>
      <c r="N20" s="1141"/>
      <c r="O20" s="1142"/>
      <c r="P20" s="1142"/>
      <c r="Q20" s="1142"/>
      <c r="R20" s="1142"/>
      <c r="S20" s="1142"/>
      <c r="T20" s="1142"/>
      <c r="U20" s="1142"/>
      <c r="V20" s="1142"/>
      <c r="W20" s="1142"/>
      <c r="X20" s="1142"/>
      <c r="Y20" s="1142"/>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143"/>
      <c r="B22" s="1116"/>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644</v>
      </c>
      <c r="D23" s="668"/>
      <c r="E23" s="668"/>
      <c r="F23" s="668"/>
      <c r="G23" s="668"/>
      <c r="H23" s="668"/>
      <c r="I23" s="668"/>
      <c r="J23" s="668"/>
      <c r="K23" s="669"/>
      <c r="L23" s="668" t="s">
        <v>645</v>
      </c>
      <c r="M23" s="668"/>
      <c r="N23" s="668"/>
      <c r="O23" s="668"/>
      <c r="P23" s="668"/>
      <c r="Q23" s="668"/>
      <c r="R23" s="669"/>
      <c r="S23" s="667" t="s">
        <v>646</v>
      </c>
      <c r="T23" s="668"/>
      <c r="U23" s="668"/>
      <c r="V23" s="668"/>
      <c r="W23" s="668"/>
      <c r="X23" s="668"/>
      <c r="Y23" s="669"/>
    </row>
    <row r="24" spans="1:25" ht="70.5" customHeight="1" x14ac:dyDescent="0.25">
      <c r="A24" s="670" t="s">
        <v>79</v>
      </c>
      <c r="B24" s="671"/>
      <c r="C24" s="667" t="s">
        <v>1012</v>
      </c>
      <c r="D24" s="668"/>
      <c r="E24" s="668"/>
      <c r="F24" s="668"/>
      <c r="G24" s="668"/>
      <c r="H24" s="668"/>
      <c r="I24" s="668"/>
      <c r="J24" s="668"/>
      <c r="K24" s="669"/>
      <c r="L24" s="667" t="s">
        <v>1013</v>
      </c>
      <c r="M24" s="668"/>
      <c r="N24" s="668"/>
      <c r="O24" s="668"/>
      <c r="P24" s="668"/>
      <c r="Q24" s="668"/>
      <c r="R24" s="669"/>
      <c r="S24" s="667" t="s">
        <v>1014</v>
      </c>
      <c r="T24" s="668"/>
      <c r="U24" s="668"/>
      <c r="V24" s="668"/>
      <c r="W24" s="668"/>
      <c r="X24" s="668"/>
      <c r="Y24" s="669"/>
    </row>
    <row r="25" spans="1:25" ht="45" customHeight="1" x14ac:dyDescent="0.25">
      <c r="A25" s="672" t="s">
        <v>81</v>
      </c>
      <c r="B25" s="673"/>
      <c r="C25" s="667" t="s">
        <v>1015</v>
      </c>
      <c r="D25" s="668"/>
      <c r="E25" s="668"/>
      <c r="F25" s="668"/>
      <c r="G25" s="668"/>
      <c r="H25" s="668"/>
      <c r="I25" s="668"/>
      <c r="J25" s="668"/>
      <c r="K25" s="669"/>
      <c r="L25" s="667" t="s">
        <v>1016</v>
      </c>
      <c r="M25" s="668"/>
      <c r="N25" s="668"/>
      <c r="O25" s="668"/>
      <c r="P25" s="668"/>
      <c r="Q25" s="668"/>
      <c r="R25" s="669"/>
      <c r="S25" s="667"/>
      <c r="T25" s="668"/>
      <c r="U25" s="668"/>
      <c r="V25" s="668"/>
      <c r="W25" s="668"/>
      <c r="X25" s="668"/>
      <c r="Y25" s="669"/>
    </row>
    <row r="26" spans="1:25" ht="45" customHeight="1" x14ac:dyDescent="0.25">
      <c r="A26" s="672" t="s">
        <v>80</v>
      </c>
      <c r="B26" s="673"/>
      <c r="C26" s="667" t="s">
        <v>1017</v>
      </c>
      <c r="D26" s="668"/>
      <c r="E26" s="668"/>
      <c r="F26" s="668"/>
      <c r="G26" s="668"/>
      <c r="H26" s="668"/>
      <c r="I26" s="668"/>
      <c r="J26" s="668"/>
      <c r="K26" s="669"/>
      <c r="L26" s="667" t="s">
        <v>1018</v>
      </c>
      <c r="M26" s="668"/>
      <c r="N26" s="668"/>
      <c r="O26" s="668"/>
      <c r="P26" s="668"/>
      <c r="Q26" s="668"/>
      <c r="R26" s="669"/>
      <c r="S26" s="667" t="s">
        <v>647</v>
      </c>
      <c r="T26" s="668"/>
      <c r="U26" s="668"/>
      <c r="V26" s="668"/>
      <c r="W26" s="668"/>
      <c r="X26" s="668"/>
      <c r="Y26" s="669"/>
    </row>
    <row r="27" spans="1:25" ht="45" customHeight="1" x14ac:dyDescent="0.25">
      <c r="A27" s="670" t="s">
        <v>341</v>
      </c>
      <c r="B27" s="671"/>
      <c r="C27" s="667" t="s">
        <v>1019</v>
      </c>
      <c r="D27" s="668"/>
      <c r="E27" s="668"/>
      <c r="F27" s="668"/>
      <c r="G27" s="668"/>
      <c r="H27" s="668"/>
      <c r="I27" s="668"/>
      <c r="J27" s="668"/>
      <c r="K27" s="669"/>
      <c r="L27" s="667" t="s">
        <v>1020</v>
      </c>
      <c r="M27" s="668"/>
      <c r="N27" s="668"/>
      <c r="O27" s="668"/>
      <c r="P27" s="668"/>
      <c r="Q27" s="668"/>
      <c r="R27" s="669"/>
      <c r="S27" s="667" t="s">
        <v>1021</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B6:J6"/>
    <mergeCell ref="L6:Q6"/>
    <mergeCell ref="R6:Y6"/>
    <mergeCell ref="L7:Q7"/>
    <mergeCell ref="L5:Q5"/>
    <mergeCell ref="R5:Y5"/>
    <mergeCell ref="R7:Y7"/>
    <mergeCell ref="A1:A2"/>
    <mergeCell ref="B2:M2"/>
    <mergeCell ref="B4:J4"/>
    <mergeCell ref="L4:Q4"/>
    <mergeCell ref="R4:Y4"/>
    <mergeCell ref="B8:J8"/>
    <mergeCell ref="L8:Q8"/>
    <mergeCell ref="R8:Y8"/>
    <mergeCell ref="L9:Q9"/>
    <mergeCell ref="R9:Y9"/>
    <mergeCell ref="B10:J10"/>
    <mergeCell ref="L10:Q10"/>
    <mergeCell ref="R10:Y10"/>
    <mergeCell ref="B11:J11"/>
    <mergeCell ref="L11:Q11"/>
    <mergeCell ref="R11:Y11"/>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3" zoomScale="85" zoomScaleNormal="85" workbookViewId="0">
      <selection activeCell="A25" sqref="A25:B25"/>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486</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Projet 1 Aménager un jardin</v>
      </c>
      <c r="C2" s="677"/>
      <c r="D2" s="677"/>
      <c r="E2" s="677"/>
      <c r="F2" s="677"/>
      <c r="G2" s="677"/>
      <c r="H2" s="677"/>
      <c r="I2" s="677"/>
      <c r="J2" s="677"/>
      <c r="K2" s="677"/>
      <c r="L2" s="677"/>
      <c r="M2" s="678"/>
      <c r="N2" s="296" t="str">
        <f>INDEX(Problématiques_compétences!$B$3:$D$118,MATCH(A1,Problématiques_compétences!$D$3:$D$118,0),1)</f>
        <v>Réalisation - test et validation</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5.2</v>
      </c>
      <c r="B4" s="683" t="str">
        <f ca="1">INDEX(Programme!$B$4:$C$46,MATCH(A4,Programme!$B$4:$B$46,0),2)</f>
        <v>► Organiser, structurer et stocker des ressources numériques.</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DIC.1.6</v>
      </c>
      <c r="L4" s="679" t="str">
        <f ca="1">IFERROR(INDEX(Programme!$I$7:$J$94,MATCH($K4,Programme!$I$7:$I$94,0),2),"")</f>
        <v>Organiser, structurer et stocker des ressources numériques.</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Arborescence.</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
      </c>
      <c r="B6" s="683" t="str">
        <f ca="1">IFERROR(INDEX(Programme!$B$4:$C$46,MATCH(A6,Programme!$B$4:$B$46,0),2),"")</f>
        <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
      </c>
      <c r="L6" s="679" t="str">
        <f ca="1">IFERROR(INDEX(Programme!$I$7:$J$94,MATCH($K6,Programme!$I$7:$I$94,0),2),"")</f>
        <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
      </c>
      <c r="B8" s="683" t="str">
        <f ca="1">IFERROR(INDEX(Programme!$B$4:$C$46,MATCH(A8,Programme!$B$4:$B$46,0),2),"")</f>
        <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
      </c>
      <c r="L8" s="679" t="str">
        <f ca="1">IFERROR(INDEX(Programme!$I$7:$J$94,MATCH($K8,Programme!$I$7:$I$94,0),2),"")</f>
        <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683" t="str">
        <f ca="1">IFERROR(INDEX(Programme!$B$4:$C$46,MATCH(A10,Programme!$B$4:$B$46,0),2),"")</f>
        <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
      </c>
      <c r="L10" s="679" t="str">
        <f ca="1">IFERROR(INDEX(Programme!$I$7:$J$94,MATCH($K10,Programme!$I$7:$I$94,0),2),"")</f>
        <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146" t="s">
        <v>70</v>
      </c>
      <c r="B12" s="1147"/>
      <c r="C12" s="1147"/>
      <c r="D12" s="1147"/>
      <c r="E12" s="1147"/>
      <c r="F12" s="1147"/>
      <c r="G12" s="1147"/>
      <c r="H12" s="1147"/>
      <c r="I12" s="1147"/>
      <c r="J12" s="1147"/>
      <c r="K12" s="1148"/>
      <c r="L12" s="1149"/>
      <c r="M12" s="1150"/>
      <c r="N12" s="1151" t="s">
        <v>72</v>
      </c>
      <c r="O12" s="1152"/>
      <c r="P12" s="1152"/>
      <c r="Q12" s="1152"/>
      <c r="R12" s="1152"/>
      <c r="S12" s="1152"/>
      <c r="T12" s="1152"/>
      <c r="U12" s="1152"/>
      <c r="V12" s="1152"/>
      <c r="W12" s="1152"/>
      <c r="X12" s="1152"/>
      <c r="Y12" s="1153"/>
    </row>
    <row r="13" spans="1:25" ht="30.75" customHeight="1" x14ac:dyDescent="0.25">
      <c r="A13" s="706" t="s">
        <v>648</v>
      </c>
      <c r="B13" s="707"/>
      <c r="C13" s="707"/>
      <c r="D13" s="707"/>
      <c r="E13" s="707"/>
      <c r="F13" s="707"/>
      <c r="G13" s="707"/>
      <c r="H13" s="707"/>
      <c r="I13" s="707"/>
      <c r="J13" s="707"/>
      <c r="K13" s="707"/>
      <c r="L13" s="707"/>
      <c r="M13" s="708"/>
      <c r="N13" s="700" t="s">
        <v>649</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154" t="s">
        <v>382</v>
      </c>
      <c r="B15" s="1155"/>
      <c r="C15" s="1156"/>
      <c r="D15" s="1156"/>
      <c r="E15" s="1156"/>
      <c r="F15" s="1156"/>
      <c r="G15" s="1156"/>
      <c r="H15" s="1156"/>
      <c r="I15" s="1156"/>
      <c r="J15" s="1156"/>
      <c r="K15" s="1157"/>
      <c r="L15" s="1158"/>
      <c r="M15" s="1159"/>
      <c r="N15" s="1160" t="s">
        <v>383</v>
      </c>
      <c r="O15" s="1161"/>
      <c r="P15" s="1161"/>
      <c r="Q15" s="1161"/>
      <c r="R15" s="1161"/>
      <c r="S15" s="1161"/>
      <c r="T15" s="1161"/>
      <c r="U15" s="1161"/>
      <c r="V15" s="1161"/>
      <c r="W15" s="1161"/>
      <c r="X15" s="1161"/>
      <c r="Y15" s="1162"/>
    </row>
    <row r="16" spans="1:25" ht="30" customHeight="1" x14ac:dyDescent="0.25">
      <c r="A16" s="700" t="s">
        <v>1022</v>
      </c>
      <c r="B16" s="701"/>
      <c r="C16" s="701"/>
      <c r="D16" s="701"/>
      <c r="E16" s="701"/>
      <c r="F16" s="701"/>
      <c r="G16" s="701"/>
      <c r="H16" s="701"/>
      <c r="I16" s="701"/>
      <c r="J16" s="701"/>
      <c r="K16" s="701"/>
      <c r="L16" s="701"/>
      <c r="M16" s="702"/>
      <c r="N16" s="700" t="s">
        <v>1023</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1163" t="s">
        <v>73</v>
      </c>
      <c r="B18" s="1152"/>
      <c r="C18" s="1152"/>
      <c r="D18" s="1152"/>
      <c r="E18" s="1152"/>
      <c r="F18" s="1152"/>
      <c r="G18" s="1152"/>
      <c r="H18" s="1152" t="s">
        <v>642</v>
      </c>
      <c r="I18" s="1152"/>
      <c r="J18" s="1152"/>
      <c r="K18" s="1151"/>
      <c r="L18" s="1149"/>
      <c r="M18" s="1164"/>
      <c r="N18" s="695" t="s">
        <v>388</v>
      </c>
      <c r="O18" s="696"/>
      <c r="P18" s="696"/>
      <c r="Q18" s="696"/>
      <c r="R18" s="716" t="s">
        <v>650</v>
      </c>
      <c r="S18" s="716"/>
      <c r="T18" s="716"/>
      <c r="U18" s="716"/>
      <c r="V18" s="716"/>
      <c r="W18" s="716"/>
      <c r="X18" s="716"/>
      <c r="Y18" s="717"/>
    </row>
    <row r="19" spans="1:25" ht="22.5" customHeight="1" thickBot="1" x14ac:dyDescent="0.3">
      <c r="A19" s="1173" t="s">
        <v>473</v>
      </c>
      <c r="B19" s="1165"/>
      <c r="C19" s="1165"/>
      <c r="D19" s="1165"/>
      <c r="E19" s="1165"/>
      <c r="F19" s="1165"/>
      <c r="G19" s="1165"/>
      <c r="H19" s="1166"/>
      <c r="I19" s="1166"/>
      <c r="J19" s="1166"/>
      <c r="K19" s="1167"/>
      <c r="L19" s="1167"/>
      <c r="M19" s="1168"/>
      <c r="N19" s="697"/>
      <c r="O19" s="698"/>
      <c r="P19" s="698"/>
      <c r="Q19" s="698"/>
      <c r="R19" s="704"/>
      <c r="S19" s="704"/>
      <c r="T19" s="704"/>
      <c r="U19" s="704"/>
      <c r="V19" s="693"/>
      <c r="W19" s="693"/>
      <c r="X19" s="693"/>
      <c r="Y19" s="694"/>
    </row>
    <row r="20" spans="1:25" x14ac:dyDescent="0.25">
      <c r="A20" s="1169"/>
      <c r="B20" s="1161"/>
      <c r="C20" s="1161"/>
      <c r="D20" s="1161"/>
      <c r="E20" s="1161"/>
      <c r="F20" s="1161"/>
      <c r="G20" s="1161"/>
      <c r="H20" s="1157"/>
      <c r="I20" s="1157"/>
      <c r="J20" s="1157"/>
      <c r="K20" s="1170"/>
      <c r="L20" s="1170"/>
      <c r="M20" s="1170"/>
      <c r="N20" s="1170"/>
      <c r="O20" s="1171"/>
      <c r="P20" s="1171"/>
      <c r="Q20" s="1171"/>
      <c r="R20" s="1171"/>
      <c r="S20" s="1171"/>
      <c r="T20" s="1171"/>
      <c r="U20" s="1171"/>
      <c r="V20" s="1171"/>
      <c r="W20" s="1171"/>
      <c r="X20" s="1171"/>
      <c r="Y20" s="1171"/>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172"/>
      <c r="B22" s="1145"/>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651</v>
      </c>
      <c r="D23" s="668"/>
      <c r="E23" s="668"/>
      <c r="F23" s="668"/>
      <c r="G23" s="668"/>
      <c r="H23" s="668"/>
      <c r="I23" s="668"/>
      <c r="J23" s="668"/>
      <c r="K23" s="669"/>
      <c r="L23" s="668" t="s">
        <v>652</v>
      </c>
      <c r="M23" s="668"/>
      <c r="N23" s="668"/>
      <c r="O23" s="668"/>
      <c r="P23" s="668"/>
      <c r="Q23" s="668"/>
      <c r="R23" s="669"/>
      <c r="S23" s="667" t="s">
        <v>1024</v>
      </c>
      <c r="T23" s="668"/>
      <c r="U23" s="668"/>
      <c r="V23" s="668"/>
      <c r="W23" s="668"/>
      <c r="X23" s="668"/>
      <c r="Y23" s="669"/>
    </row>
    <row r="24" spans="1:25" ht="69.75" customHeight="1" x14ac:dyDescent="0.25">
      <c r="A24" s="670" t="s">
        <v>79</v>
      </c>
      <c r="B24" s="671"/>
      <c r="C24" s="667" t="s">
        <v>1025</v>
      </c>
      <c r="D24" s="668"/>
      <c r="E24" s="668"/>
      <c r="F24" s="668"/>
      <c r="G24" s="668"/>
      <c r="H24" s="668"/>
      <c r="I24" s="668"/>
      <c r="J24" s="668"/>
      <c r="K24" s="669"/>
      <c r="L24" s="667" t="s">
        <v>1026</v>
      </c>
      <c r="M24" s="668"/>
      <c r="N24" s="668"/>
      <c r="O24" s="668"/>
      <c r="P24" s="668"/>
      <c r="Q24" s="668"/>
      <c r="R24" s="669"/>
      <c r="S24" s="667" t="s">
        <v>1027</v>
      </c>
      <c r="T24" s="668"/>
      <c r="U24" s="668"/>
      <c r="V24" s="668"/>
      <c r="W24" s="668"/>
      <c r="X24" s="668"/>
      <c r="Y24" s="669"/>
    </row>
    <row r="25" spans="1:25" ht="45" customHeight="1" x14ac:dyDescent="0.25">
      <c r="A25" s="672" t="s">
        <v>81</v>
      </c>
      <c r="B25" s="673"/>
      <c r="C25" s="667" t="s">
        <v>1028</v>
      </c>
      <c r="D25" s="668"/>
      <c r="E25" s="668"/>
      <c r="F25" s="668"/>
      <c r="G25" s="668"/>
      <c r="H25" s="668"/>
      <c r="I25" s="668"/>
      <c r="J25" s="668"/>
      <c r="K25" s="669"/>
      <c r="L25" s="667" t="s">
        <v>583</v>
      </c>
      <c r="M25" s="668"/>
      <c r="N25" s="668"/>
      <c r="O25" s="668"/>
      <c r="P25" s="668"/>
      <c r="Q25" s="668"/>
      <c r="R25" s="669"/>
      <c r="S25" s="667"/>
      <c r="T25" s="668"/>
      <c r="U25" s="668"/>
      <c r="V25" s="668"/>
      <c r="W25" s="668"/>
      <c r="X25" s="668"/>
      <c r="Y25" s="669"/>
    </row>
    <row r="26" spans="1:25" ht="45" customHeight="1" x14ac:dyDescent="0.25">
      <c r="A26" s="672" t="s">
        <v>80</v>
      </c>
      <c r="B26" s="673"/>
      <c r="C26" s="667" t="s">
        <v>1029</v>
      </c>
      <c r="D26" s="668"/>
      <c r="E26" s="668"/>
      <c r="F26" s="668"/>
      <c r="G26" s="668"/>
      <c r="H26" s="668"/>
      <c r="I26" s="668"/>
      <c r="J26" s="668"/>
      <c r="K26" s="669"/>
      <c r="L26" s="667" t="s">
        <v>1030</v>
      </c>
      <c r="M26" s="668"/>
      <c r="N26" s="668"/>
      <c r="O26" s="668"/>
      <c r="P26" s="668"/>
      <c r="Q26" s="668"/>
      <c r="R26" s="669"/>
      <c r="S26" s="667" t="s">
        <v>1031</v>
      </c>
      <c r="T26" s="668"/>
      <c r="U26" s="668"/>
      <c r="V26" s="668"/>
      <c r="W26" s="668"/>
      <c r="X26" s="668"/>
      <c r="Y26" s="669"/>
    </row>
    <row r="27" spans="1:25" ht="45" customHeight="1" x14ac:dyDescent="0.25">
      <c r="A27" s="670" t="s">
        <v>341</v>
      </c>
      <c r="B27" s="671"/>
      <c r="C27" s="667" t="s">
        <v>1032</v>
      </c>
      <c r="D27" s="668"/>
      <c r="E27" s="668"/>
      <c r="F27" s="668"/>
      <c r="G27" s="668"/>
      <c r="H27" s="668"/>
      <c r="I27" s="668"/>
      <c r="J27" s="668"/>
      <c r="K27" s="669"/>
      <c r="L27" s="667" t="s">
        <v>1033</v>
      </c>
      <c r="M27" s="668"/>
      <c r="N27" s="668"/>
      <c r="O27" s="668"/>
      <c r="P27" s="668"/>
      <c r="Q27" s="668"/>
      <c r="R27" s="669"/>
      <c r="S27" s="667" t="s">
        <v>1034</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A13:M14"/>
    <mergeCell ref="N13:Y14"/>
    <mergeCell ref="A16:M17"/>
    <mergeCell ref="N16:Y17"/>
    <mergeCell ref="N18:Q19"/>
    <mergeCell ref="R18:U18"/>
    <mergeCell ref="V18:Y18"/>
    <mergeCell ref="R19:U19"/>
    <mergeCell ref="V19:Y19"/>
    <mergeCell ref="A23:B23"/>
    <mergeCell ref="C23:K23"/>
    <mergeCell ref="L23:R23"/>
    <mergeCell ref="S23:Y23"/>
    <mergeCell ref="A24:B24"/>
    <mergeCell ref="C24:K24"/>
    <mergeCell ref="L24:R24"/>
    <mergeCell ref="S24:Y24"/>
    <mergeCell ref="A27:B27"/>
    <mergeCell ref="C27:K27"/>
    <mergeCell ref="L27:R27"/>
    <mergeCell ref="S27:Y27"/>
    <mergeCell ref="A25:B25"/>
    <mergeCell ref="C25:K25"/>
    <mergeCell ref="L25:R25"/>
    <mergeCell ref="S25:Y25"/>
    <mergeCell ref="A26:B26"/>
    <mergeCell ref="C26:K26"/>
    <mergeCell ref="L26:R26"/>
    <mergeCell ref="S26:Y26"/>
    <mergeCell ref="A21:Y21"/>
    <mergeCell ref="C22:K22"/>
    <mergeCell ref="L22:R22"/>
    <mergeCell ref="S22:Y22"/>
    <mergeCell ref="L5:Q5"/>
    <mergeCell ref="R5:Y5"/>
    <mergeCell ref="B11:J11"/>
    <mergeCell ref="L11:Q11"/>
    <mergeCell ref="R11:Y11"/>
    <mergeCell ref="B6:J6"/>
    <mergeCell ref="L6:Q6"/>
    <mergeCell ref="R6:Y6"/>
    <mergeCell ref="L7:Q7"/>
    <mergeCell ref="R7:Y7"/>
    <mergeCell ref="B8:J8"/>
    <mergeCell ref="L8:Q8"/>
    <mergeCell ref="A1:A2"/>
    <mergeCell ref="B2:M2"/>
    <mergeCell ref="B4:J4"/>
    <mergeCell ref="L4:Q4"/>
    <mergeCell ref="R4:Y4"/>
    <mergeCell ref="R8:Y8"/>
    <mergeCell ref="L9:Q9"/>
    <mergeCell ref="R9:Y9"/>
    <mergeCell ref="B10:J10"/>
    <mergeCell ref="L10:Q10"/>
    <mergeCell ref="R10:Y1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0" zoomScale="85" zoomScaleNormal="85" workbookViewId="0">
      <selection activeCell="L27" sqref="L27:R27"/>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511</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3) Assurer le confort dans un milieu urbain</v>
      </c>
      <c r="C2" s="677"/>
      <c r="D2" s="677"/>
      <c r="E2" s="677"/>
      <c r="F2" s="677"/>
      <c r="G2" s="677"/>
      <c r="H2" s="677"/>
      <c r="I2" s="677"/>
      <c r="J2" s="677"/>
      <c r="K2" s="677"/>
      <c r="L2" s="677"/>
      <c r="M2" s="678"/>
      <c r="N2" s="296" t="str">
        <f>INDEX(Problématiques_compétences!$B$3:$D$118,MATCH(A1,Problématiques_compétences!$D$3:$D$118,0),1)</f>
        <v>Comment gérer les contraintes de conception d'un système domotique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CS 1.8</v>
      </c>
      <c r="B4" s="683" t="str">
        <f ca="1">INDEX(Programme!$B$4:$C$46,MATCH(A4,Programme!$B$4:$B$46,0),2)</f>
        <v>► Utiliser une modélisation pour comprendre, formaliser, partager, construire, investiguer, prouver.</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MSOST.2.1</v>
      </c>
      <c r="L4" s="679" t="str">
        <f ca="1">IFERROR(INDEX(Programme!$I$7:$J$94,MATCH($K4,Programme!$I$7:$I$94,0),2),"")</f>
        <v>Utiliser une modélisation pour comprendre, formaliser, partager, construire, investiguer, prouver.</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 xml:space="preserve">Outils de description d’un fonctionnement, d’une structure et d’un comportement. </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2.4</v>
      </c>
      <c r="B6" s="683" t="str">
        <f ca="1">IFERROR(INDEX(Programme!$B$4:$C$46,MATCH(A6,Programme!$B$4:$B$46,0),2),"")</f>
        <v>► Associer des solutions techniques à des fonctions.</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MSOST.1.2</v>
      </c>
      <c r="L6" s="679" t="str">
        <f ca="1">IFERROR(INDEX(Programme!$I$7:$J$94,MATCH($K6,Programme!$I$7:$I$94,0),2),"")</f>
        <v>Associer des solutions techniques à des fonctions.</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Analyse fonctionnelle systémique.</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3.2</v>
      </c>
      <c r="B8" s="683" t="str">
        <f ca="1">IFERROR(INDEX(Programme!$B$4:$C$46,MATCH(A8,Programme!$B$4:$B$46,0),2),"")</f>
        <v>► Traduire, à l’aide d’outils de représentation numérique, des choix de solutions sous forme de croquis, de dessins ou de schémas.</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DIC.1.5</v>
      </c>
      <c r="L8" s="679" t="str">
        <f ca="1">IFERROR(INDEX(Programme!$I$7:$J$94,MATCH($K8,Programme!$I$7:$I$94,0),2),"")</f>
        <v>Imaginer des solutions pour produire des objets et des éléments de programmes informatiques en réponse au besoin.</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Design. Innovation et créativité. Veille. Représentation de solutions (croquis, schémas, algorithmes). Réalité augmentée. Objets connectés.</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OTSCIS.2.2</v>
      </c>
      <c r="L9" s="681" t="str">
        <f ca="1">IFERROR(INDEX(Programme!$I$7:$J$94,MATCH($K9,Programme!$I$7:$I$94,0),2),"")</f>
        <v>Lire, utiliser et produire, à l’aide d’outils de représentation numérique, des choix de solutions sous forme de dessins ou de schémas.</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Outils numériques de description des objets techniques.</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5.1</v>
      </c>
      <c r="B10" s="683" t="str">
        <f ca="1">IFERROR(INDEX(Programme!$B$4:$C$46,MATCH(A10,Programme!$B$4:$B$46,0),2),"")</f>
        <v>► Simuler numériquement la structure et/ou le comportement d’un objet.</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MSOST.2.2</v>
      </c>
      <c r="L10" s="679" t="str">
        <f ca="1">IFERROR(INDEX(Programme!$I$7:$J$94,MATCH($K10,Programme!$I$7:$I$94,0),2),"")</f>
        <v>Simuler numériquement la structure et/ou le comportement d’un objet. Interpréter le comportement de l’objet technique et le communiquer en argumentant.</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Notions d’écarts entre les attentes fixées par le cahier des charges et les résultats de la simulation.</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175" t="s">
        <v>70</v>
      </c>
      <c r="B12" s="1176"/>
      <c r="C12" s="1176"/>
      <c r="D12" s="1176"/>
      <c r="E12" s="1176"/>
      <c r="F12" s="1176"/>
      <c r="G12" s="1176"/>
      <c r="H12" s="1176"/>
      <c r="I12" s="1176"/>
      <c r="J12" s="1176"/>
      <c r="K12" s="1177"/>
      <c r="L12" s="1178"/>
      <c r="M12" s="1179"/>
      <c r="N12" s="1180" t="s">
        <v>72</v>
      </c>
      <c r="O12" s="1181"/>
      <c r="P12" s="1181"/>
      <c r="Q12" s="1181"/>
      <c r="R12" s="1181"/>
      <c r="S12" s="1181"/>
      <c r="T12" s="1181"/>
      <c r="U12" s="1181"/>
      <c r="V12" s="1181"/>
      <c r="W12" s="1181"/>
      <c r="X12" s="1181"/>
      <c r="Y12" s="1182"/>
    </row>
    <row r="13" spans="1:25" ht="30.75" customHeight="1" x14ac:dyDescent="0.25">
      <c r="A13" s="706" t="s">
        <v>653</v>
      </c>
      <c r="B13" s="707"/>
      <c r="C13" s="707"/>
      <c r="D13" s="707"/>
      <c r="E13" s="707"/>
      <c r="F13" s="707"/>
      <c r="G13" s="707"/>
      <c r="H13" s="707"/>
      <c r="I13" s="707"/>
      <c r="J13" s="707"/>
      <c r="K13" s="707"/>
      <c r="L13" s="707"/>
      <c r="M13" s="708"/>
      <c r="N13" s="700" t="s">
        <v>1035</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183" t="s">
        <v>382</v>
      </c>
      <c r="B15" s="1184"/>
      <c r="C15" s="1185"/>
      <c r="D15" s="1185"/>
      <c r="E15" s="1185"/>
      <c r="F15" s="1185"/>
      <c r="G15" s="1185"/>
      <c r="H15" s="1185"/>
      <c r="I15" s="1185"/>
      <c r="J15" s="1185"/>
      <c r="K15" s="1186"/>
      <c r="L15" s="1187"/>
      <c r="M15" s="1188"/>
      <c r="N15" s="1189" t="s">
        <v>383</v>
      </c>
      <c r="O15" s="1190"/>
      <c r="P15" s="1190"/>
      <c r="Q15" s="1190"/>
      <c r="R15" s="1190"/>
      <c r="S15" s="1190"/>
      <c r="T15" s="1190"/>
      <c r="U15" s="1190"/>
      <c r="V15" s="1190"/>
      <c r="W15" s="1190"/>
      <c r="X15" s="1190"/>
      <c r="Y15" s="1191"/>
    </row>
    <row r="16" spans="1:25" ht="30" customHeight="1" x14ac:dyDescent="0.25">
      <c r="A16" s="700" t="s">
        <v>1036</v>
      </c>
      <c r="B16" s="701"/>
      <c r="C16" s="701"/>
      <c r="D16" s="701"/>
      <c r="E16" s="701"/>
      <c r="F16" s="701"/>
      <c r="G16" s="701"/>
      <c r="H16" s="701"/>
      <c r="I16" s="701"/>
      <c r="J16" s="701"/>
      <c r="K16" s="701"/>
      <c r="L16" s="701"/>
      <c r="M16" s="702"/>
      <c r="N16" s="700" t="s">
        <v>1037</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34.5" customHeight="1" x14ac:dyDescent="0.25">
      <c r="A18" s="1192" t="s">
        <v>73</v>
      </c>
      <c r="B18" s="1181"/>
      <c r="C18" s="1181"/>
      <c r="D18" s="1181"/>
      <c r="E18" s="1181"/>
      <c r="F18" s="1181" t="s">
        <v>654</v>
      </c>
      <c r="G18" s="1181"/>
      <c r="H18" s="1181"/>
      <c r="I18" s="1181"/>
      <c r="J18" s="1181"/>
      <c r="K18" s="1180"/>
      <c r="L18" s="1178"/>
      <c r="M18" s="1193"/>
      <c r="N18" s="695" t="s">
        <v>388</v>
      </c>
      <c r="O18" s="696"/>
      <c r="P18" s="696"/>
      <c r="Q18" s="696"/>
      <c r="R18" s="716" t="s">
        <v>655</v>
      </c>
      <c r="S18" s="716"/>
      <c r="T18" s="716"/>
      <c r="U18" s="716"/>
      <c r="V18" s="716" t="s">
        <v>656</v>
      </c>
      <c r="W18" s="716"/>
      <c r="X18" s="716"/>
      <c r="Y18" s="717"/>
    </row>
    <row r="19" spans="1:25" ht="52.5" customHeight="1" thickBot="1" x14ac:dyDescent="0.3">
      <c r="A19" s="1202" t="s">
        <v>1038</v>
      </c>
      <c r="B19" s="1194"/>
      <c r="C19" s="1194"/>
      <c r="D19" s="1194"/>
      <c r="E19" s="1194"/>
      <c r="F19" s="1194"/>
      <c r="G19" s="1194"/>
      <c r="H19" s="1195"/>
      <c r="I19" s="1195"/>
      <c r="J19" s="1195"/>
      <c r="K19" s="1196"/>
      <c r="L19" s="1196"/>
      <c r="M19" s="1197"/>
      <c r="N19" s="697"/>
      <c r="O19" s="698"/>
      <c r="P19" s="698"/>
      <c r="Q19" s="698"/>
      <c r="R19" s="704" t="s">
        <v>657</v>
      </c>
      <c r="S19" s="704"/>
      <c r="T19" s="704"/>
      <c r="U19" s="704"/>
      <c r="V19" s="693" t="s">
        <v>658</v>
      </c>
      <c r="W19" s="693"/>
      <c r="X19" s="693"/>
      <c r="Y19" s="694"/>
    </row>
    <row r="20" spans="1:25" x14ac:dyDescent="0.25">
      <c r="A20" s="1198"/>
      <c r="B20" s="1190"/>
      <c r="C20" s="1190"/>
      <c r="D20" s="1190"/>
      <c r="E20" s="1190"/>
      <c r="F20" s="1190"/>
      <c r="G20" s="1190"/>
      <c r="H20" s="1186"/>
      <c r="I20" s="1186"/>
      <c r="J20" s="1186"/>
      <c r="K20" s="1199"/>
      <c r="L20" s="1199"/>
      <c r="M20" s="1199"/>
      <c r="N20" s="1199"/>
      <c r="O20" s="1200"/>
      <c r="P20" s="1200"/>
      <c r="Q20" s="1200"/>
      <c r="R20" s="1200"/>
      <c r="S20" s="1200"/>
      <c r="T20" s="1200"/>
      <c r="U20" s="1200"/>
      <c r="V20" s="1200"/>
      <c r="W20" s="1200"/>
      <c r="X20" s="1200"/>
      <c r="Y20" s="1200"/>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201"/>
      <c r="B22" s="1174"/>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1039</v>
      </c>
      <c r="D23" s="668"/>
      <c r="E23" s="668"/>
      <c r="F23" s="668"/>
      <c r="G23" s="668"/>
      <c r="H23" s="668"/>
      <c r="I23" s="668"/>
      <c r="J23" s="668"/>
      <c r="K23" s="669"/>
      <c r="L23" s="668" t="s">
        <v>659</v>
      </c>
      <c r="M23" s="668"/>
      <c r="N23" s="668"/>
      <c r="O23" s="668"/>
      <c r="P23" s="668"/>
      <c r="Q23" s="668"/>
      <c r="R23" s="669"/>
      <c r="S23" s="667" t="s">
        <v>1040</v>
      </c>
      <c r="T23" s="668"/>
      <c r="U23" s="668"/>
      <c r="V23" s="668"/>
      <c r="W23" s="668"/>
      <c r="X23" s="668"/>
      <c r="Y23" s="669"/>
    </row>
    <row r="24" spans="1:25" ht="45" customHeight="1" x14ac:dyDescent="0.25">
      <c r="A24" s="670" t="s">
        <v>79</v>
      </c>
      <c r="B24" s="671"/>
      <c r="C24" s="667" t="s">
        <v>1041</v>
      </c>
      <c r="D24" s="668"/>
      <c r="E24" s="668"/>
      <c r="F24" s="668"/>
      <c r="G24" s="668"/>
      <c r="H24" s="668"/>
      <c r="I24" s="668"/>
      <c r="J24" s="668"/>
      <c r="K24" s="669"/>
      <c r="L24" s="667" t="s">
        <v>1042</v>
      </c>
      <c r="M24" s="668"/>
      <c r="N24" s="668"/>
      <c r="O24" s="668"/>
      <c r="P24" s="668"/>
      <c r="Q24" s="668"/>
      <c r="R24" s="669"/>
      <c r="S24" s="667" t="s">
        <v>1043</v>
      </c>
      <c r="T24" s="668"/>
      <c r="U24" s="668"/>
      <c r="V24" s="668"/>
      <c r="W24" s="668"/>
      <c r="X24" s="668"/>
      <c r="Y24" s="669"/>
    </row>
    <row r="25" spans="1:25" ht="45" customHeight="1" x14ac:dyDescent="0.25">
      <c r="A25" s="672" t="s">
        <v>81</v>
      </c>
      <c r="B25" s="673"/>
      <c r="C25" s="667" t="s">
        <v>1044</v>
      </c>
      <c r="D25" s="668"/>
      <c r="E25" s="668"/>
      <c r="F25" s="668"/>
      <c r="G25" s="668"/>
      <c r="H25" s="668"/>
      <c r="I25" s="668"/>
      <c r="J25" s="668"/>
      <c r="K25" s="669"/>
      <c r="L25" s="667" t="s">
        <v>1044</v>
      </c>
      <c r="M25" s="668"/>
      <c r="N25" s="668"/>
      <c r="O25" s="668"/>
      <c r="P25" s="668"/>
      <c r="Q25" s="668"/>
      <c r="R25" s="669"/>
      <c r="S25" s="667" t="s">
        <v>1044</v>
      </c>
      <c r="T25" s="668"/>
      <c r="U25" s="668"/>
      <c r="V25" s="668"/>
      <c r="W25" s="668"/>
      <c r="X25" s="668"/>
      <c r="Y25" s="669"/>
    </row>
    <row r="26" spans="1:25" ht="45" customHeight="1" x14ac:dyDescent="0.25">
      <c r="A26" s="672" t="s">
        <v>80</v>
      </c>
      <c r="B26" s="673"/>
      <c r="C26" s="667" t="s">
        <v>1045</v>
      </c>
      <c r="D26" s="668"/>
      <c r="E26" s="668"/>
      <c r="F26" s="668"/>
      <c r="G26" s="668"/>
      <c r="H26" s="668"/>
      <c r="I26" s="668"/>
      <c r="J26" s="668"/>
      <c r="K26" s="669"/>
      <c r="L26" s="667" t="s">
        <v>1046</v>
      </c>
      <c r="M26" s="668"/>
      <c r="N26" s="668"/>
      <c r="O26" s="668"/>
      <c r="P26" s="668"/>
      <c r="Q26" s="668"/>
      <c r="R26" s="669"/>
      <c r="S26" s="667" t="s">
        <v>1047</v>
      </c>
      <c r="T26" s="668"/>
      <c r="U26" s="668"/>
      <c r="V26" s="668"/>
      <c r="W26" s="668"/>
      <c r="X26" s="668"/>
      <c r="Y26" s="669"/>
    </row>
    <row r="27" spans="1:25" ht="45" customHeight="1" x14ac:dyDescent="0.25">
      <c r="A27" s="670" t="s">
        <v>341</v>
      </c>
      <c r="B27" s="671"/>
      <c r="C27" s="667" t="s">
        <v>1048</v>
      </c>
      <c r="D27" s="668"/>
      <c r="E27" s="668"/>
      <c r="F27" s="668"/>
      <c r="G27" s="668"/>
      <c r="H27" s="668"/>
      <c r="I27" s="668"/>
      <c r="J27" s="668"/>
      <c r="K27" s="669"/>
      <c r="L27" s="667" t="s">
        <v>1049</v>
      </c>
      <c r="M27" s="668"/>
      <c r="N27" s="668"/>
      <c r="O27" s="668"/>
      <c r="P27" s="668"/>
      <c r="Q27" s="668"/>
      <c r="R27" s="669"/>
      <c r="S27" s="667" t="s">
        <v>1050</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B6:J6"/>
    <mergeCell ref="L6:Q6"/>
    <mergeCell ref="R6:Y6"/>
    <mergeCell ref="L7:Q7"/>
    <mergeCell ref="L5:Q5"/>
    <mergeCell ref="R5:Y5"/>
    <mergeCell ref="R7:Y7"/>
    <mergeCell ref="A1:A2"/>
    <mergeCell ref="B2:M2"/>
    <mergeCell ref="B4:J4"/>
    <mergeCell ref="L4:Q4"/>
    <mergeCell ref="R4:Y4"/>
    <mergeCell ref="B8:J8"/>
    <mergeCell ref="L8:Q8"/>
    <mergeCell ref="R8:Y8"/>
    <mergeCell ref="L9:Q9"/>
    <mergeCell ref="R9:Y9"/>
    <mergeCell ref="B10:J10"/>
    <mergeCell ref="L10:Q10"/>
    <mergeCell ref="R10:Y10"/>
    <mergeCell ref="B11:J11"/>
    <mergeCell ref="L11:Q11"/>
    <mergeCell ref="R11:Y11"/>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5" zoomScale="70" zoomScaleNormal="70" workbookViewId="0">
      <selection activeCell="X32" sqref="X32"/>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490</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Projet 1 Aménager un jardin</v>
      </c>
      <c r="C2" s="677"/>
      <c r="D2" s="677"/>
      <c r="E2" s="677"/>
      <c r="F2" s="677"/>
      <c r="G2" s="677"/>
      <c r="H2" s="677"/>
      <c r="I2" s="677"/>
      <c r="J2" s="677"/>
      <c r="K2" s="677"/>
      <c r="L2" s="677"/>
      <c r="M2" s="678"/>
      <c r="N2" s="296" t="str">
        <f>INDEX(Problématiques_compétences!$B$3:$D$118,MATCH(A1,Problématiques_compétences!$D$3:$D$118,0),1)</f>
        <v>Recherches de solutions</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1.4</v>
      </c>
      <c r="B4" s="683" t="str">
        <f ca="1">INDEX(Programme!$B$4:$C$46,MATCH(A4,Programme!$B$4:$B$46,0),2)</f>
        <v>► Participer à l’organisation et au déroulement de projets.</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DIC.1.4</v>
      </c>
      <c r="L4" s="679" t="str">
        <f ca="1">IFERROR(INDEX(Programme!$I$7:$J$94,MATCH($K4,Programme!$I$7:$I$94,0),2),"")</f>
        <v>Participer à l’organisation de projets, la définition des rôles, la planification (se projeter et anticiper) et aux revues de projet.</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Organisation d’un groupe de projet, rôle des participants, planning, revue de projets.</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2.2</v>
      </c>
      <c r="B6" s="683" t="str">
        <f ca="1">IFERROR(INDEX(Programme!$B$4:$C$46,MATCH(A6,Programme!$B$4:$B$46,0),2),"")</f>
        <v>► Identifier le(s) matériau(x), les flux d’énergie et d’information dans le cadre d’une production technique sur un objet et décrire les transformations qui s’opèrent.</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MSOST.1.4</v>
      </c>
      <c r="L6" s="679" t="str">
        <f ca="1">IFERROR(INDEX(Programme!$I$7:$J$94,MATCH($K6,Programme!$I$7:$I$94,0),2),"")</f>
        <v>Identifier le(s) matériau(x), les flux d’énergie et d’information sur un objet et décrire les transformations qui s’opèrent.</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Familles de matériaux avec leurs principales caractéristiques. Sources d’énergies. Chaîne d’énergie. Chaîne d’information.</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5.2</v>
      </c>
      <c r="B8" s="683" t="str">
        <f ca="1">IFERROR(INDEX(Programme!$B$4:$C$46,MATCH(A8,Programme!$B$4:$B$46,0),2),"")</f>
        <v>► Organiser, structurer et stocker des ressources numériques.</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DIC.1.6</v>
      </c>
      <c r="L8" s="679" t="str">
        <f ca="1">IFERROR(INDEX(Programme!$I$7:$J$94,MATCH($K8,Programme!$I$7:$I$94,0),2),"")</f>
        <v>Organiser, structurer et stocker des ressources numériques.</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Arborescence.</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6.3</v>
      </c>
      <c r="B10" s="683" t="str">
        <f ca="1">IFERROR(INDEX(Programme!$B$4:$C$46,MATCH(A10,Programme!$B$4:$B$46,0),2),"")</f>
        <v>► Analyser le cycle de vie d’un objet.</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OTSCIS.1.1</v>
      </c>
      <c r="L10" s="679" t="str">
        <f ca="1">IFERROR(INDEX(Programme!$I$7:$J$94,MATCH($K10,Programme!$I$7:$I$94,0),2),"")</f>
        <v>Regrouper des objets en familles et lignées.</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L’évolution des objets. Impacts sociétaux et environnementaux dus aux objets. Cycle de vie. Les règles d’un usage raisonné des objets communicants respectant la propriété intellectuelle et l’intégrité d’autrui.</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204" t="s">
        <v>70</v>
      </c>
      <c r="B12" s="1205"/>
      <c r="C12" s="1205"/>
      <c r="D12" s="1205"/>
      <c r="E12" s="1205"/>
      <c r="F12" s="1205"/>
      <c r="G12" s="1205"/>
      <c r="H12" s="1205"/>
      <c r="I12" s="1205"/>
      <c r="J12" s="1205"/>
      <c r="K12" s="1206"/>
      <c r="L12" s="1207"/>
      <c r="M12" s="1208"/>
      <c r="N12" s="1209" t="s">
        <v>72</v>
      </c>
      <c r="O12" s="1210"/>
      <c r="P12" s="1210"/>
      <c r="Q12" s="1210"/>
      <c r="R12" s="1210"/>
      <c r="S12" s="1210"/>
      <c r="T12" s="1210"/>
      <c r="U12" s="1210"/>
      <c r="V12" s="1210"/>
      <c r="W12" s="1210"/>
      <c r="X12" s="1210"/>
      <c r="Y12" s="1211"/>
    </row>
    <row r="13" spans="1:25" ht="30.75" customHeight="1" x14ac:dyDescent="0.25">
      <c r="A13" s="706" t="s">
        <v>871</v>
      </c>
      <c r="B13" s="707"/>
      <c r="C13" s="707"/>
      <c r="D13" s="707"/>
      <c r="E13" s="707"/>
      <c r="F13" s="707"/>
      <c r="G13" s="707"/>
      <c r="H13" s="707"/>
      <c r="I13" s="707"/>
      <c r="J13" s="707"/>
      <c r="K13" s="707"/>
      <c r="L13" s="707"/>
      <c r="M13" s="708"/>
      <c r="N13" s="700" t="s">
        <v>829</v>
      </c>
      <c r="O13" s="701"/>
      <c r="P13" s="701"/>
      <c r="Q13" s="701"/>
      <c r="R13" s="701"/>
      <c r="S13" s="701"/>
      <c r="T13" s="701"/>
      <c r="U13" s="701"/>
      <c r="V13" s="701"/>
      <c r="W13" s="701"/>
      <c r="X13" s="701"/>
      <c r="Y13" s="702"/>
    </row>
    <row r="14" spans="1:25" ht="75.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212" t="s">
        <v>382</v>
      </c>
      <c r="B15" s="1213"/>
      <c r="C15" s="1214"/>
      <c r="D15" s="1214"/>
      <c r="E15" s="1214"/>
      <c r="F15" s="1214"/>
      <c r="G15" s="1214"/>
      <c r="H15" s="1214"/>
      <c r="I15" s="1214"/>
      <c r="J15" s="1214"/>
      <c r="K15" s="1215"/>
      <c r="L15" s="1216"/>
      <c r="M15" s="1217"/>
      <c r="N15" s="1218" t="s">
        <v>383</v>
      </c>
      <c r="O15" s="1219"/>
      <c r="P15" s="1219"/>
      <c r="Q15" s="1219"/>
      <c r="R15" s="1219"/>
      <c r="S15" s="1219"/>
      <c r="T15" s="1219"/>
      <c r="U15" s="1219"/>
      <c r="V15" s="1219"/>
      <c r="W15" s="1219"/>
      <c r="X15" s="1219"/>
      <c r="Y15" s="1220"/>
    </row>
    <row r="16" spans="1:25" ht="30" customHeight="1" x14ac:dyDescent="0.25">
      <c r="A16" s="700" t="s">
        <v>1051</v>
      </c>
      <c r="B16" s="701"/>
      <c r="C16" s="701"/>
      <c r="D16" s="701"/>
      <c r="E16" s="701"/>
      <c r="F16" s="701"/>
      <c r="G16" s="701"/>
      <c r="H16" s="701"/>
      <c r="I16" s="701"/>
      <c r="J16" s="701"/>
      <c r="K16" s="701"/>
      <c r="L16" s="701"/>
      <c r="M16" s="702"/>
      <c r="N16" s="700"/>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27.75" customHeight="1" x14ac:dyDescent="0.25">
      <c r="A18" s="1221" t="s">
        <v>73</v>
      </c>
      <c r="B18" s="1210"/>
      <c r="C18" s="1210"/>
      <c r="D18" s="1210"/>
      <c r="E18" s="1210"/>
      <c r="F18" s="1210" t="s">
        <v>830</v>
      </c>
      <c r="G18" s="1210"/>
      <c r="H18" s="1210"/>
      <c r="I18" s="1210"/>
      <c r="J18" s="1210"/>
      <c r="K18" s="1209"/>
      <c r="L18" s="1207"/>
      <c r="M18" s="1222"/>
      <c r="N18" s="695" t="s">
        <v>388</v>
      </c>
      <c r="O18" s="696"/>
      <c r="P18" s="696"/>
      <c r="Q18" s="696"/>
      <c r="R18" s="716" t="s">
        <v>1052</v>
      </c>
      <c r="S18" s="716"/>
      <c r="T18" s="716"/>
      <c r="U18" s="716"/>
      <c r="V18" s="716"/>
      <c r="W18" s="716"/>
      <c r="X18" s="716"/>
      <c r="Y18" s="717"/>
    </row>
    <row r="19" spans="1:25" ht="15.75" thickBot="1" x14ac:dyDescent="0.3">
      <c r="A19" s="1231" t="s">
        <v>473</v>
      </c>
      <c r="B19" s="1223"/>
      <c r="C19" s="1223"/>
      <c r="D19" s="1223"/>
      <c r="E19" s="1223"/>
      <c r="F19" s="1223"/>
      <c r="G19" s="1223"/>
      <c r="H19" s="1224"/>
      <c r="I19" s="1224"/>
      <c r="J19" s="1224"/>
      <c r="K19" s="1225"/>
      <c r="L19" s="1225"/>
      <c r="M19" s="1226"/>
      <c r="N19" s="697"/>
      <c r="O19" s="698"/>
      <c r="P19" s="698"/>
      <c r="Q19" s="698"/>
      <c r="R19" s="704"/>
      <c r="S19" s="704"/>
      <c r="T19" s="704"/>
      <c r="U19" s="704"/>
      <c r="V19" s="693"/>
      <c r="W19" s="693"/>
      <c r="X19" s="693"/>
      <c r="Y19" s="694"/>
    </row>
    <row r="20" spans="1:25" x14ac:dyDescent="0.25">
      <c r="A20" s="1227"/>
      <c r="B20" s="1219"/>
      <c r="C20" s="1219"/>
      <c r="D20" s="1219"/>
      <c r="E20" s="1219"/>
      <c r="F20" s="1219"/>
      <c r="G20" s="1219"/>
      <c r="H20" s="1215"/>
      <c r="I20" s="1215"/>
      <c r="J20" s="1215"/>
      <c r="K20" s="1228"/>
      <c r="L20" s="1228"/>
      <c r="M20" s="1228"/>
      <c r="N20" s="1228"/>
      <c r="O20" s="1229"/>
      <c r="P20" s="1229"/>
      <c r="Q20" s="1229"/>
      <c r="R20" s="1229"/>
      <c r="S20" s="1229"/>
      <c r="T20" s="1229"/>
      <c r="U20" s="1229"/>
      <c r="V20" s="1229"/>
      <c r="W20" s="1229"/>
      <c r="X20" s="1229"/>
      <c r="Y20" s="1229"/>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230"/>
      <c r="B22" s="1203"/>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831</v>
      </c>
      <c r="D23" s="668"/>
      <c r="E23" s="668"/>
      <c r="F23" s="668"/>
      <c r="G23" s="668"/>
      <c r="H23" s="668"/>
      <c r="I23" s="668"/>
      <c r="J23" s="668"/>
      <c r="K23" s="669"/>
      <c r="L23" s="668" t="s">
        <v>832</v>
      </c>
      <c r="M23" s="668"/>
      <c r="N23" s="668"/>
      <c r="O23" s="668"/>
      <c r="P23" s="668"/>
      <c r="Q23" s="668"/>
      <c r="R23" s="669"/>
      <c r="S23" s="667"/>
      <c r="T23" s="668"/>
      <c r="U23" s="668"/>
      <c r="V23" s="668"/>
      <c r="W23" s="668"/>
      <c r="X23" s="668"/>
      <c r="Y23" s="669"/>
    </row>
    <row r="24" spans="1:25" ht="102.75" customHeight="1" x14ac:dyDescent="0.25">
      <c r="A24" s="670" t="s">
        <v>79</v>
      </c>
      <c r="B24" s="671"/>
      <c r="C24" s="667" t="s">
        <v>1053</v>
      </c>
      <c r="D24" s="668"/>
      <c r="E24" s="668"/>
      <c r="F24" s="668"/>
      <c r="G24" s="668"/>
      <c r="H24" s="668"/>
      <c r="I24" s="668"/>
      <c r="J24" s="668"/>
      <c r="K24" s="669"/>
      <c r="L24" s="667" t="s">
        <v>1054</v>
      </c>
      <c r="M24" s="668"/>
      <c r="N24" s="668"/>
      <c r="O24" s="668"/>
      <c r="P24" s="668"/>
      <c r="Q24" s="668"/>
      <c r="R24" s="669"/>
      <c r="S24" s="667" t="s">
        <v>833</v>
      </c>
      <c r="T24" s="668"/>
      <c r="U24" s="668"/>
      <c r="V24" s="668"/>
      <c r="W24" s="668"/>
      <c r="X24" s="668"/>
      <c r="Y24" s="669"/>
    </row>
    <row r="25" spans="1:25" ht="45" customHeight="1" x14ac:dyDescent="0.25">
      <c r="A25" s="672" t="s">
        <v>81</v>
      </c>
      <c r="B25" s="673"/>
      <c r="C25" s="667" t="s">
        <v>583</v>
      </c>
      <c r="D25" s="668"/>
      <c r="E25" s="668"/>
      <c r="F25" s="668"/>
      <c r="G25" s="668"/>
      <c r="H25" s="668"/>
      <c r="I25" s="668"/>
      <c r="J25" s="668"/>
      <c r="K25" s="669"/>
      <c r="L25" s="667" t="s">
        <v>969</v>
      </c>
      <c r="M25" s="668"/>
      <c r="N25" s="668"/>
      <c r="O25" s="668"/>
      <c r="P25" s="668"/>
      <c r="Q25" s="668"/>
      <c r="R25" s="669"/>
      <c r="S25" s="667" t="s">
        <v>969</v>
      </c>
      <c r="T25" s="668"/>
      <c r="U25" s="668"/>
      <c r="V25" s="668"/>
      <c r="W25" s="668"/>
      <c r="X25" s="668"/>
      <c r="Y25" s="669"/>
    </row>
    <row r="26" spans="1:25" ht="61.5" customHeight="1" x14ac:dyDescent="0.25">
      <c r="A26" s="672" t="s">
        <v>80</v>
      </c>
      <c r="B26" s="673"/>
      <c r="C26" s="667" t="s">
        <v>1055</v>
      </c>
      <c r="D26" s="668"/>
      <c r="E26" s="668"/>
      <c r="F26" s="668"/>
      <c r="G26" s="668"/>
      <c r="H26" s="668"/>
      <c r="I26" s="668"/>
      <c r="J26" s="668"/>
      <c r="K26" s="669"/>
      <c r="L26" s="667" t="s">
        <v>1056</v>
      </c>
      <c r="M26" s="668"/>
      <c r="N26" s="668"/>
      <c r="O26" s="668"/>
      <c r="P26" s="668"/>
      <c r="Q26" s="668"/>
      <c r="R26" s="669"/>
      <c r="S26" s="667" t="s">
        <v>1057</v>
      </c>
      <c r="T26" s="668"/>
      <c r="U26" s="668"/>
      <c r="V26" s="668"/>
      <c r="W26" s="668"/>
      <c r="X26" s="668"/>
      <c r="Y26" s="669"/>
    </row>
    <row r="27" spans="1:25" ht="45" customHeight="1" x14ac:dyDescent="0.25">
      <c r="A27" s="670" t="s">
        <v>341</v>
      </c>
      <c r="B27" s="671"/>
      <c r="C27" s="667" t="s">
        <v>1058</v>
      </c>
      <c r="D27" s="668"/>
      <c r="E27" s="668"/>
      <c r="F27" s="668"/>
      <c r="G27" s="668"/>
      <c r="H27" s="668"/>
      <c r="I27" s="668"/>
      <c r="J27" s="668"/>
      <c r="K27" s="669"/>
      <c r="L27" s="667" t="s">
        <v>834</v>
      </c>
      <c r="M27" s="668"/>
      <c r="N27" s="668"/>
      <c r="O27" s="668"/>
      <c r="P27" s="668"/>
      <c r="Q27" s="668"/>
      <c r="R27" s="669"/>
      <c r="S27" s="667" t="s">
        <v>835</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R19:U19"/>
    <mergeCell ref="V19:Y19"/>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6" zoomScale="85" zoomScaleNormal="85" workbookViewId="0">
      <selection activeCell="R32" sqref="R32"/>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491</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Projet 1 Aménager un jardin</v>
      </c>
      <c r="C2" s="677"/>
      <c r="D2" s="677"/>
      <c r="E2" s="677"/>
      <c r="F2" s="677"/>
      <c r="G2" s="677"/>
      <c r="H2" s="677"/>
      <c r="I2" s="677"/>
      <c r="J2" s="677"/>
      <c r="K2" s="677"/>
      <c r="L2" s="677"/>
      <c r="M2" s="678"/>
      <c r="N2" s="296" t="str">
        <f>INDEX(Problématiques_compétences!$B$3:$D$118,MATCH(A1,Problématiques_compétences!$D$3:$D$118,0),1)</f>
        <v>Réalisation - test et validation</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CS 1.5</v>
      </c>
      <c r="B4" s="683" t="str">
        <f ca="1">INDEX(Programme!$B$4:$C$46,MATCH(A4,Programme!$B$4:$B$46,0),2)</f>
        <v>► Respecter une procédure de travail garantissant un résultat en respectant les règles de sécurité et d’utilisation des outils mis à disposition.</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MSOST.1.1</v>
      </c>
      <c r="L4" s="679" t="str">
        <f ca="1">IFERROR(INDEX(Programme!$I$7:$J$94,MATCH($K4,Programme!$I$7:$I$94,0),2),"")</f>
        <v>Respecter une procédure de travail garantissant un résultat en respectant les règles de sécurité et d’utilisation des outils mis à disposition.</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Procédures, protocoles. Ergonomie.</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CS 5.6</v>
      </c>
      <c r="B6" s="683" t="str">
        <f ca="1">IFERROR(INDEX(Programme!$B$4:$C$46,MATCH(A6,Programme!$B$4:$B$46,0),2),"")</f>
        <v>► Comprendre le fonctionnement d’un réseau informatique.</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IP.1.1</v>
      </c>
      <c r="L6" s="679" t="str">
        <f ca="1">IFERROR(INDEX(Programme!$I$7:$J$94,MATCH($K6,Programme!$I$7:$I$94,0),2),"")</f>
        <v>Comprendre le fonctionnement d'un réseau informatique</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Composants d'un réseau, architecture d'un réseau local, moyens de connexion d’un moyen informatique. Notion de protocole, d'organisation de protocoles en couche, d'algorithme de routage, Internet.</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
      </c>
      <c r="B8" s="683" t="str">
        <f ca="1">IFERROR(INDEX(Programme!$B$4:$C$46,MATCH(A8,Programme!$B$4:$B$46,0),2),"")</f>
        <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
      </c>
      <c r="L8" s="679" t="str">
        <f ca="1">IFERROR(INDEX(Programme!$I$7:$J$94,MATCH($K8,Programme!$I$7:$I$94,0),2),"")</f>
        <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683" t="str">
        <f ca="1">IFERROR(INDEX(Programme!$B$4:$C$46,MATCH(A10,Programme!$B$4:$B$46,0),2),"")</f>
        <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
      </c>
      <c r="L10" s="679" t="str">
        <f ca="1">IFERROR(INDEX(Programme!$I$7:$J$94,MATCH($K10,Programme!$I$7:$I$94,0),2),"")</f>
        <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233" t="s">
        <v>70</v>
      </c>
      <c r="B12" s="1234"/>
      <c r="C12" s="1234"/>
      <c r="D12" s="1234"/>
      <c r="E12" s="1234"/>
      <c r="F12" s="1234"/>
      <c r="G12" s="1234"/>
      <c r="H12" s="1234"/>
      <c r="I12" s="1234"/>
      <c r="J12" s="1234"/>
      <c r="K12" s="1235"/>
      <c r="L12" s="1236"/>
      <c r="M12" s="1237"/>
      <c r="N12" s="1238" t="s">
        <v>72</v>
      </c>
      <c r="O12" s="1239"/>
      <c r="P12" s="1239"/>
      <c r="Q12" s="1239"/>
      <c r="R12" s="1239"/>
      <c r="S12" s="1239"/>
      <c r="T12" s="1239"/>
      <c r="U12" s="1239"/>
      <c r="V12" s="1239"/>
      <c r="W12" s="1239"/>
      <c r="X12" s="1239"/>
      <c r="Y12" s="1240"/>
    </row>
    <row r="13" spans="1:25" ht="30.75" customHeight="1" x14ac:dyDescent="0.25">
      <c r="A13" s="706" t="s">
        <v>1059</v>
      </c>
      <c r="B13" s="707"/>
      <c r="C13" s="707"/>
      <c r="D13" s="707"/>
      <c r="E13" s="707"/>
      <c r="F13" s="707"/>
      <c r="G13" s="707"/>
      <c r="H13" s="707"/>
      <c r="I13" s="707"/>
      <c r="J13" s="707"/>
      <c r="K13" s="707"/>
      <c r="L13" s="707"/>
      <c r="M13" s="708"/>
      <c r="N13" s="700" t="s">
        <v>1060</v>
      </c>
      <c r="O13" s="701"/>
      <c r="P13" s="701"/>
      <c r="Q13" s="701"/>
      <c r="R13" s="701"/>
      <c r="S13" s="701"/>
      <c r="T13" s="701"/>
      <c r="U13" s="701"/>
      <c r="V13" s="701"/>
      <c r="W13" s="701"/>
      <c r="X13" s="701"/>
      <c r="Y13" s="702"/>
    </row>
    <row r="14" spans="1:25" ht="63"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241" t="s">
        <v>382</v>
      </c>
      <c r="B15" s="1242"/>
      <c r="C15" s="1243"/>
      <c r="D15" s="1243"/>
      <c r="E15" s="1243"/>
      <c r="F15" s="1243"/>
      <c r="G15" s="1243"/>
      <c r="H15" s="1243"/>
      <c r="I15" s="1243"/>
      <c r="J15" s="1243"/>
      <c r="K15" s="1244"/>
      <c r="L15" s="1245"/>
      <c r="M15" s="1246"/>
      <c r="N15" s="1247" t="s">
        <v>383</v>
      </c>
      <c r="O15" s="1248"/>
      <c r="P15" s="1248"/>
      <c r="Q15" s="1248"/>
      <c r="R15" s="1248"/>
      <c r="S15" s="1248"/>
      <c r="T15" s="1248"/>
      <c r="U15" s="1248"/>
      <c r="V15" s="1248"/>
      <c r="W15" s="1248"/>
      <c r="X15" s="1248"/>
      <c r="Y15" s="1249"/>
    </row>
    <row r="16" spans="1:25" ht="30" customHeight="1" x14ac:dyDescent="0.25">
      <c r="A16" s="700" t="s">
        <v>1061</v>
      </c>
      <c r="B16" s="701"/>
      <c r="C16" s="701"/>
      <c r="D16" s="701"/>
      <c r="E16" s="701"/>
      <c r="F16" s="701"/>
      <c r="G16" s="701"/>
      <c r="H16" s="701"/>
      <c r="I16" s="701"/>
      <c r="J16" s="701"/>
      <c r="K16" s="701"/>
      <c r="L16" s="701"/>
      <c r="M16" s="702"/>
      <c r="N16" s="700" t="s">
        <v>836</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30" customHeight="1" x14ac:dyDescent="0.25">
      <c r="A18" s="1250" t="s">
        <v>73</v>
      </c>
      <c r="B18" s="1239"/>
      <c r="C18" s="1239"/>
      <c r="D18" s="1239"/>
      <c r="E18" s="1239"/>
      <c r="F18" s="1239" t="s">
        <v>837</v>
      </c>
      <c r="G18" s="1239"/>
      <c r="H18" s="1239"/>
      <c r="I18" s="1239"/>
      <c r="J18" s="1239"/>
      <c r="K18" s="1238"/>
      <c r="L18" s="1236"/>
      <c r="M18" s="1251"/>
      <c r="N18" s="695" t="s">
        <v>388</v>
      </c>
      <c r="O18" s="696"/>
      <c r="P18" s="696"/>
      <c r="Q18" s="696"/>
      <c r="R18" s="716"/>
      <c r="S18" s="716"/>
      <c r="T18" s="716"/>
      <c r="U18" s="716"/>
      <c r="V18" s="716"/>
      <c r="W18" s="716"/>
      <c r="X18" s="716"/>
      <c r="Y18" s="717"/>
    </row>
    <row r="19" spans="1:25" ht="46.5" customHeight="1" thickBot="1" x14ac:dyDescent="0.3">
      <c r="A19" s="1257" t="s">
        <v>473</v>
      </c>
      <c r="B19" s="1252"/>
      <c r="C19" s="1252"/>
      <c r="D19" s="745" t="s">
        <v>838</v>
      </c>
      <c r="E19" s="745"/>
      <c r="F19" s="745"/>
      <c r="G19" s="1252"/>
      <c r="H19" s="720" t="s">
        <v>839</v>
      </c>
      <c r="I19" s="720"/>
      <c r="J19" s="720"/>
      <c r="K19" s="720" t="s">
        <v>840</v>
      </c>
      <c r="L19" s="720"/>
      <c r="M19" s="721"/>
      <c r="N19" s="697"/>
      <c r="O19" s="698"/>
      <c r="P19" s="698"/>
      <c r="Q19" s="698"/>
      <c r="R19" s="704" t="s">
        <v>841</v>
      </c>
      <c r="S19" s="704"/>
      <c r="T19" s="704"/>
      <c r="U19" s="704"/>
      <c r="V19" s="693"/>
      <c r="W19" s="693"/>
      <c r="X19" s="693"/>
      <c r="Y19" s="694"/>
    </row>
    <row r="20" spans="1:25" x14ac:dyDescent="0.25">
      <c r="A20" s="1253"/>
      <c r="B20" s="1248"/>
      <c r="C20" s="1248"/>
      <c r="D20" s="1248"/>
      <c r="E20" s="1248"/>
      <c r="F20" s="1248"/>
      <c r="G20" s="1248"/>
      <c r="H20" s="1244"/>
      <c r="I20" s="1244"/>
      <c r="J20" s="1244"/>
      <c r="K20" s="1254"/>
      <c r="L20" s="1254"/>
      <c r="M20" s="1254"/>
      <c r="N20" s="1254"/>
      <c r="O20" s="1255"/>
      <c r="P20" s="1255"/>
      <c r="Q20" s="1255"/>
      <c r="R20" s="1255"/>
      <c r="S20" s="1255"/>
      <c r="T20" s="1255"/>
      <c r="U20" s="1255"/>
      <c r="V20" s="1255"/>
      <c r="W20" s="1255"/>
      <c r="X20" s="1255"/>
      <c r="Y20" s="1255"/>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256"/>
      <c r="B22" s="1232"/>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1062</v>
      </c>
      <c r="D23" s="668"/>
      <c r="E23" s="668"/>
      <c r="F23" s="668"/>
      <c r="G23" s="668"/>
      <c r="H23" s="668"/>
      <c r="I23" s="668"/>
      <c r="J23" s="668"/>
      <c r="K23" s="669"/>
      <c r="L23" s="668" t="s">
        <v>1063</v>
      </c>
      <c r="M23" s="668"/>
      <c r="N23" s="668"/>
      <c r="O23" s="668"/>
      <c r="P23" s="668"/>
      <c r="Q23" s="668"/>
      <c r="R23" s="669"/>
      <c r="S23" s="667" t="s">
        <v>842</v>
      </c>
      <c r="T23" s="668"/>
      <c r="U23" s="668"/>
      <c r="V23" s="668"/>
      <c r="W23" s="668"/>
      <c r="X23" s="668"/>
      <c r="Y23" s="669"/>
    </row>
    <row r="24" spans="1:25" ht="84.75" customHeight="1" x14ac:dyDescent="0.25">
      <c r="A24" s="670" t="s">
        <v>79</v>
      </c>
      <c r="B24" s="671"/>
      <c r="C24" s="667" t="s">
        <v>1064</v>
      </c>
      <c r="D24" s="668"/>
      <c r="E24" s="668"/>
      <c r="F24" s="668"/>
      <c r="G24" s="668"/>
      <c r="H24" s="668"/>
      <c r="I24" s="668"/>
      <c r="J24" s="668"/>
      <c r="K24" s="669"/>
      <c r="L24" s="667" t="s">
        <v>843</v>
      </c>
      <c r="M24" s="668"/>
      <c r="N24" s="668"/>
      <c r="O24" s="668"/>
      <c r="P24" s="668"/>
      <c r="Q24" s="668"/>
      <c r="R24" s="669"/>
      <c r="S24" s="667" t="s">
        <v>1065</v>
      </c>
      <c r="T24" s="668"/>
      <c r="U24" s="668"/>
      <c r="V24" s="668"/>
      <c r="W24" s="668"/>
      <c r="X24" s="668"/>
      <c r="Y24" s="669"/>
    </row>
    <row r="25" spans="1:25" ht="45" customHeight="1" x14ac:dyDescent="0.25">
      <c r="A25" s="672" t="s">
        <v>81</v>
      </c>
      <c r="B25" s="673"/>
      <c r="C25" s="667" t="s">
        <v>969</v>
      </c>
      <c r="D25" s="668"/>
      <c r="E25" s="668"/>
      <c r="F25" s="668"/>
      <c r="G25" s="668"/>
      <c r="H25" s="668"/>
      <c r="I25" s="668"/>
      <c r="J25" s="668"/>
      <c r="K25" s="669"/>
      <c r="L25" s="667" t="s">
        <v>969</v>
      </c>
      <c r="M25" s="668"/>
      <c r="N25" s="668"/>
      <c r="O25" s="668"/>
      <c r="P25" s="668"/>
      <c r="Q25" s="668"/>
      <c r="R25" s="669"/>
      <c r="S25" s="667" t="s">
        <v>1066</v>
      </c>
      <c r="T25" s="668"/>
      <c r="U25" s="668"/>
      <c r="V25" s="668"/>
      <c r="W25" s="668"/>
      <c r="X25" s="668"/>
      <c r="Y25" s="669"/>
    </row>
    <row r="26" spans="1:25" ht="45" customHeight="1" x14ac:dyDescent="0.25">
      <c r="A26" s="672" t="s">
        <v>80</v>
      </c>
      <c r="B26" s="673"/>
      <c r="C26" s="667" t="s">
        <v>844</v>
      </c>
      <c r="D26" s="668"/>
      <c r="E26" s="668"/>
      <c r="F26" s="668"/>
      <c r="G26" s="668"/>
      <c r="H26" s="668"/>
      <c r="I26" s="668"/>
      <c r="J26" s="668"/>
      <c r="K26" s="669"/>
      <c r="L26" s="667" t="s">
        <v>845</v>
      </c>
      <c r="M26" s="668"/>
      <c r="N26" s="668"/>
      <c r="O26" s="668"/>
      <c r="P26" s="668"/>
      <c r="Q26" s="668"/>
      <c r="R26" s="669"/>
      <c r="S26" s="667" t="s">
        <v>846</v>
      </c>
      <c r="T26" s="668"/>
      <c r="U26" s="668"/>
      <c r="V26" s="668"/>
      <c r="W26" s="668"/>
      <c r="X26" s="668"/>
      <c r="Y26" s="669"/>
    </row>
    <row r="27" spans="1:25" ht="45" customHeight="1" x14ac:dyDescent="0.25">
      <c r="A27" s="670" t="s">
        <v>341</v>
      </c>
      <c r="B27" s="671"/>
      <c r="C27" s="667" t="s">
        <v>1067</v>
      </c>
      <c r="D27" s="668"/>
      <c r="E27" s="668"/>
      <c r="F27" s="668"/>
      <c r="G27" s="668"/>
      <c r="H27" s="668"/>
      <c r="I27" s="668"/>
      <c r="J27" s="668"/>
      <c r="K27" s="669"/>
      <c r="L27" s="667" t="s">
        <v>1068</v>
      </c>
      <c r="M27" s="668"/>
      <c r="N27" s="668"/>
      <c r="O27" s="668"/>
      <c r="P27" s="668"/>
      <c r="Q27" s="668"/>
      <c r="R27" s="669"/>
      <c r="S27" s="667" t="s">
        <v>1069</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9">
    <mergeCell ref="A25:B25"/>
    <mergeCell ref="C25:K25"/>
    <mergeCell ref="L25:R25"/>
    <mergeCell ref="S25:Y25"/>
    <mergeCell ref="A26:B26"/>
    <mergeCell ref="C26:K26"/>
    <mergeCell ref="L26:R26"/>
    <mergeCell ref="S26:Y26"/>
    <mergeCell ref="N18:Q19"/>
    <mergeCell ref="R18:U18"/>
    <mergeCell ref="V18:Y18"/>
    <mergeCell ref="R19:U19"/>
    <mergeCell ref="V19:Y19"/>
    <mergeCell ref="A21:Y21"/>
    <mergeCell ref="C22:K22"/>
    <mergeCell ref="L22:R22"/>
    <mergeCell ref="S22:Y22"/>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K19:M19"/>
    <mergeCell ref="H19:J19"/>
    <mergeCell ref="D19:F19"/>
    <mergeCell ref="A23:B23"/>
    <mergeCell ref="C23:K23"/>
    <mergeCell ref="L23:R23"/>
    <mergeCell ref="S23:Y23"/>
    <mergeCell ref="A24:B24"/>
    <mergeCell ref="C24:K24"/>
    <mergeCell ref="L24:R24"/>
    <mergeCell ref="S24:Y24"/>
    <mergeCell ref="A27:B27"/>
    <mergeCell ref="C27:K27"/>
    <mergeCell ref="L27:R27"/>
    <mergeCell ref="S27:Y2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0" zoomScale="85" zoomScaleNormal="85" workbookViewId="0">
      <selection activeCell="N32" sqref="N32"/>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533</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7) Préserver les ressources (économiser l'énergie et préserver l'environnement)</v>
      </c>
      <c r="C2" s="677"/>
      <c r="D2" s="677"/>
      <c r="E2" s="677"/>
      <c r="F2" s="677"/>
      <c r="G2" s="677"/>
      <c r="H2" s="677"/>
      <c r="I2" s="677"/>
      <c r="J2" s="677"/>
      <c r="K2" s="677"/>
      <c r="L2" s="677"/>
      <c r="M2" s="678"/>
      <c r="N2" s="296" t="str">
        <f>INDEX(Problématiques_compétences!$B$3:$D$118,MATCH(A1,Problématiques_compétences!$D$3:$D$118,0),1)</f>
        <v>Comment optimiser les apports solaires sur le toit d'un immeuble ? (niveau2)</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1.3</v>
      </c>
      <c r="B4" s="683" t="str">
        <f ca="1">INDEX(Programme!$B$4:$C$46,MATCH(A4,Programme!$B$4:$B$46,0),2)</f>
        <v xml:space="preserve">► Rechercher des solutions techniques à un problème posé, expliciter ses choix et les communiquer en argumentant. </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DIC.1.5</v>
      </c>
      <c r="L4" s="679" t="str">
        <f ca="1">IFERROR(INDEX(Programme!$I$7:$J$94,MATCH($K4,Programme!$I$7:$I$94,0),2),"")</f>
        <v>Imaginer des solutions pour produire des objets et des éléments de programmes informatiques en réponse au besoin.</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Design. Innovation et créativité. Veille. Représentation de solutions (croquis, schémas, algorithmes). Réalité augmentée. Objets connectés.</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2.6</v>
      </c>
      <c r="B6" s="683" t="str">
        <f ca="1">IFERROR(INDEX(Programme!$B$4:$C$46,MATCH(A6,Programme!$B$4:$B$46,0),2),"")</f>
        <v>► Réaliser, de manière collaborative, le prototype de tout ou partie d’un objet pour valider une solution.</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DIC.2.1</v>
      </c>
      <c r="L6" s="679" t="str">
        <f ca="1">IFERROR(INDEX(Programme!$I$7:$J$94,MATCH($K6,Programme!$I$7:$I$94,0),2),"")</f>
        <v>Réaliser, de manière collaborative, le prototype d’un objet pour valider une solution.</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Prototypage rapide de structures et de circuits de commande à partir de cartes standard.</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MSOST.1.1</v>
      </c>
      <c r="L7" s="681" t="str">
        <f ca="1">IFERROR(INDEX(Programme!$I$7:$J$94,MATCH($K7,Programme!$I$7:$I$94,0),2),"")</f>
        <v>Respecter une procédure de travail garantissant un résultat en respectant les règles de sécurité et d’utilisation des outils mis à disposition.</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Procédures, protocoles. Ergonomie.</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5.5</v>
      </c>
      <c r="B8" s="683" t="str">
        <f ca="1">IFERROR(INDEX(Programme!$B$4:$C$46,MATCH(A8,Programme!$B$4:$B$46,0),2),"")</f>
        <v>► Modifier ou paramétrer le fonctionnement d’un objet communicant.</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IP.2.3</v>
      </c>
      <c r="L8" s="679" t="str">
        <f ca="1">IFERROR(INDEX(Programme!$I$7:$J$94,MATCH($K8,Programme!$I$7:$I$94,0),2),"")</f>
        <v>Écrire un programme dans lequel des actions sont déclenchées par des événements extérieurs.</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6.2</v>
      </c>
      <c r="B10" s="683" t="str">
        <f ca="1">IFERROR(INDEX(Programme!$B$4:$C$46,MATCH(A10,Programme!$B$4:$B$46,0),2),"")</f>
        <v>► Analyser l’impact environnemental d’un objet et de ses constituants.</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OTSCIS.1.2</v>
      </c>
      <c r="L10" s="679" t="str">
        <f ca="1">IFERROR(INDEX(Programme!$I$7:$J$94,MATCH($K10,Programme!$I$7:$I$94,0),2),"")</f>
        <v xml:space="preserve">Relier les évolutions technologiques aux inventions et innovations qui marquent des ruptures dans les solutions techniques. </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259" t="s">
        <v>70</v>
      </c>
      <c r="B12" s="1260"/>
      <c r="C12" s="1260"/>
      <c r="D12" s="1260"/>
      <c r="E12" s="1260"/>
      <c r="F12" s="1260"/>
      <c r="G12" s="1260"/>
      <c r="H12" s="1260"/>
      <c r="I12" s="1260"/>
      <c r="J12" s="1260"/>
      <c r="K12" s="1261"/>
      <c r="L12" s="1262"/>
      <c r="M12" s="1263"/>
      <c r="N12" s="1264" t="s">
        <v>72</v>
      </c>
      <c r="O12" s="1265"/>
      <c r="P12" s="1265"/>
      <c r="Q12" s="1265"/>
      <c r="R12" s="1265"/>
      <c r="S12" s="1265"/>
      <c r="T12" s="1265"/>
      <c r="U12" s="1265"/>
      <c r="V12" s="1265"/>
      <c r="W12" s="1265"/>
      <c r="X12" s="1265"/>
      <c r="Y12" s="1266"/>
    </row>
    <row r="13" spans="1:25" ht="30.75" customHeight="1" x14ac:dyDescent="0.25">
      <c r="A13" s="706" t="s">
        <v>1070</v>
      </c>
      <c r="B13" s="707"/>
      <c r="C13" s="707"/>
      <c r="D13" s="707"/>
      <c r="E13" s="707"/>
      <c r="F13" s="707"/>
      <c r="G13" s="707"/>
      <c r="H13" s="707"/>
      <c r="I13" s="707"/>
      <c r="J13" s="707"/>
      <c r="K13" s="707"/>
      <c r="L13" s="707"/>
      <c r="M13" s="708"/>
      <c r="N13" s="700" t="s">
        <v>924</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267" t="s">
        <v>382</v>
      </c>
      <c r="B15" s="1268"/>
      <c r="C15" s="1269"/>
      <c r="D15" s="1269"/>
      <c r="E15" s="1269"/>
      <c r="F15" s="1269"/>
      <c r="G15" s="1269"/>
      <c r="H15" s="1269"/>
      <c r="I15" s="1269"/>
      <c r="J15" s="1269"/>
      <c r="K15" s="1270"/>
      <c r="L15" s="1271"/>
      <c r="M15" s="1272"/>
      <c r="N15" s="1273" t="s">
        <v>383</v>
      </c>
      <c r="O15" s="1274"/>
      <c r="P15" s="1274"/>
      <c r="Q15" s="1274"/>
      <c r="R15" s="1274"/>
      <c r="S15" s="1274"/>
      <c r="T15" s="1274"/>
      <c r="U15" s="1274"/>
      <c r="V15" s="1274"/>
      <c r="W15" s="1274"/>
      <c r="X15" s="1274"/>
      <c r="Y15" s="1275"/>
    </row>
    <row r="16" spans="1:25" ht="30" customHeight="1" x14ac:dyDescent="0.25">
      <c r="A16" s="700" t="s">
        <v>660</v>
      </c>
      <c r="B16" s="701"/>
      <c r="C16" s="701"/>
      <c r="D16" s="701"/>
      <c r="E16" s="701"/>
      <c r="F16" s="701"/>
      <c r="G16" s="701"/>
      <c r="H16" s="701"/>
      <c r="I16" s="701"/>
      <c r="J16" s="701"/>
      <c r="K16" s="701"/>
      <c r="L16" s="701"/>
      <c r="M16" s="702"/>
      <c r="N16" s="700" t="s">
        <v>925</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1276" t="s">
        <v>73</v>
      </c>
      <c r="B18" s="1265"/>
      <c r="C18" s="1265"/>
      <c r="D18" s="1265"/>
      <c r="E18" s="1265"/>
      <c r="F18" s="1265"/>
      <c r="G18" s="1265" t="s">
        <v>661</v>
      </c>
      <c r="H18" s="1265" t="s">
        <v>662</v>
      </c>
      <c r="I18" s="1265" t="s">
        <v>663</v>
      </c>
      <c r="J18" s="1265"/>
      <c r="K18" s="1264"/>
      <c r="L18" s="1262"/>
      <c r="M18" s="1277"/>
      <c r="N18" s="695" t="s">
        <v>388</v>
      </c>
      <c r="O18" s="696"/>
      <c r="P18" s="696"/>
      <c r="Q18" s="696"/>
      <c r="R18" s="716"/>
      <c r="S18" s="716"/>
      <c r="T18" s="716"/>
      <c r="U18" s="716"/>
      <c r="V18" s="716"/>
      <c r="W18" s="716"/>
      <c r="X18" s="716"/>
      <c r="Y18" s="717"/>
    </row>
    <row r="19" spans="1:25" ht="41.25" customHeight="1" thickBot="1" x14ac:dyDescent="0.3">
      <c r="A19" s="1283" t="s">
        <v>473</v>
      </c>
      <c r="B19" s="1278"/>
      <c r="C19" s="720" t="s">
        <v>664</v>
      </c>
      <c r="D19" s="720"/>
      <c r="E19" s="720"/>
      <c r="F19" s="720"/>
      <c r="G19" s="720"/>
      <c r="H19" s="720"/>
      <c r="I19" s="720"/>
      <c r="J19" s="720"/>
      <c r="K19" s="720"/>
      <c r="L19" s="720"/>
      <c r="M19" s="721"/>
      <c r="N19" s="697"/>
      <c r="O19" s="698"/>
      <c r="P19" s="698"/>
      <c r="Q19" s="698"/>
      <c r="R19" s="704" t="s">
        <v>578</v>
      </c>
      <c r="S19" s="704"/>
      <c r="T19" s="704"/>
      <c r="U19" s="704"/>
      <c r="V19" s="693"/>
      <c r="W19" s="693"/>
      <c r="X19" s="693"/>
      <c r="Y19" s="694"/>
    </row>
    <row r="20" spans="1:25" x14ac:dyDescent="0.25">
      <c r="A20" s="1279"/>
      <c r="B20" s="1274"/>
      <c r="C20" s="1274"/>
      <c r="D20" s="1274"/>
      <c r="E20" s="1274"/>
      <c r="F20" s="1274"/>
      <c r="G20" s="1274"/>
      <c r="H20" s="1270"/>
      <c r="I20" s="1270"/>
      <c r="J20" s="1270"/>
      <c r="K20" s="1280"/>
      <c r="L20" s="1280"/>
      <c r="M20" s="1280"/>
      <c r="N20" s="1280"/>
      <c r="O20" s="1281"/>
      <c r="P20" s="1281"/>
      <c r="Q20" s="1281"/>
      <c r="R20" s="1281"/>
      <c r="S20" s="1281"/>
      <c r="T20" s="1281"/>
      <c r="U20" s="1281"/>
      <c r="V20" s="1281"/>
      <c r="W20" s="1281"/>
      <c r="X20" s="1281"/>
      <c r="Y20" s="1281"/>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282"/>
      <c r="B22" s="1258"/>
      <c r="C22" s="692" t="s">
        <v>75</v>
      </c>
      <c r="D22" s="690"/>
      <c r="E22" s="690"/>
      <c r="F22" s="690"/>
      <c r="G22" s="690"/>
      <c r="H22" s="690"/>
      <c r="I22" s="690"/>
      <c r="J22" s="690"/>
      <c r="K22" s="691"/>
      <c r="L22" s="690" t="s">
        <v>76</v>
      </c>
      <c r="M22" s="690"/>
      <c r="N22" s="690"/>
      <c r="O22" s="690"/>
      <c r="P22" s="690"/>
      <c r="Q22" s="690"/>
      <c r="R22" s="691"/>
      <c r="S22" s="692"/>
      <c r="T22" s="690"/>
      <c r="U22" s="690"/>
      <c r="V22" s="690"/>
      <c r="W22" s="690"/>
      <c r="X22" s="690"/>
      <c r="Y22" s="691"/>
    </row>
    <row r="23" spans="1:25" ht="33.75" customHeight="1" x14ac:dyDescent="0.25">
      <c r="A23" s="672" t="s">
        <v>78</v>
      </c>
      <c r="B23" s="699"/>
      <c r="C23" s="667" t="s">
        <v>665</v>
      </c>
      <c r="D23" s="668"/>
      <c r="E23" s="668"/>
      <c r="F23" s="668"/>
      <c r="G23" s="668"/>
      <c r="H23" s="668"/>
      <c r="I23" s="668"/>
      <c r="J23" s="668"/>
      <c r="K23" s="669"/>
      <c r="L23" s="668" t="s">
        <v>666</v>
      </c>
      <c r="M23" s="668"/>
      <c r="N23" s="668"/>
      <c r="O23" s="668"/>
      <c r="P23" s="668"/>
      <c r="Q23" s="668"/>
      <c r="R23" s="669"/>
      <c r="S23" s="667"/>
      <c r="T23" s="668"/>
      <c r="U23" s="668"/>
      <c r="V23" s="668"/>
      <c r="W23" s="668"/>
      <c r="X23" s="668"/>
      <c r="Y23" s="669"/>
    </row>
    <row r="24" spans="1:25" ht="72" customHeight="1" x14ac:dyDescent="0.25">
      <c r="A24" s="670" t="s">
        <v>79</v>
      </c>
      <c r="B24" s="671"/>
      <c r="C24" s="667" t="s">
        <v>667</v>
      </c>
      <c r="D24" s="668"/>
      <c r="E24" s="668"/>
      <c r="F24" s="668"/>
      <c r="G24" s="668"/>
      <c r="H24" s="668"/>
      <c r="I24" s="668"/>
      <c r="J24" s="668"/>
      <c r="K24" s="669"/>
      <c r="L24" s="667" t="s">
        <v>926</v>
      </c>
      <c r="M24" s="668"/>
      <c r="N24" s="668"/>
      <c r="O24" s="668"/>
      <c r="P24" s="668"/>
      <c r="Q24" s="668"/>
      <c r="R24" s="669"/>
      <c r="S24" s="667"/>
      <c r="T24" s="668"/>
      <c r="U24" s="668"/>
      <c r="V24" s="668"/>
      <c r="W24" s="668"/>
      <c r="X24" s="668"/>
      <c r="Y24" s="669"/>
    </row>
    <row r="25" spans="1:25" ht="45" customHeight="1" x14ac:dyDescent="0.25">
      <c r="A25" s="672" t="s">
        <v>81</v>
      </c>
      <c r="B25" s="673"/>
      <c r="C25" s="667" t="s">
        <v>605</v>
      </c>
      <c r="D25" s="668"/>
      <c r="E25" s="668"/>
      <c r="F25" s="668"/>
      <c r="G25" s="668"/>
      <c r="H25" s="668"/>
      <c r="I25" s="668"/>
      <c r="J25" s="668"/>
      <c r="K25" s="669"/>
      <c r="L25" s="667" t="s">
        <v>605</v>
      </c>
      <c r="M25" s="668"/>
      <c r="N25" s="668"/>
      <c r="O25" s="668"/>
      <c r="P25" s="668"/>
      <c r="Q25" s="668"/>
      <c r="R25" s="669"/>
      <c r="S25" s="667"/>
      <c r="T25" s="668"/>
      <c r="U25" s="668"/>
      <c r="V25" s="668"/>
      <c r="W25" s="668"/>
      <c r="X25" s="668"/>
      <c r="Y25" s="669"/>
    </row>
    <row r="26" spans="1:25" ht="69.75" customHeight="1" x14ac:dyDescent="0.25">
      <c r="A26" s="672" t="s">
        <v>80</v>
      </c>
      <c r="B26" s="673"/>
      <c r="C26" s="667" t="s">
        <v>668</v>
      </c>
      <c r="D26" s="668"/>
      <c r="E26" s="668"/>
      <c r="F26" s="668"/>
      <c r="G26" s="668"/>
      <c r="H26" s="668"/>
      <c r="I26" s="668"/>
      <c r="J26" s="668"/>
      <c r="K26" s="669"/>
      <c r="L26" s="667" t="s">
        <v>669</v>
      </c>
      <c r="M26" s="668"/>
      <c r="N26" s="668"/>
      <c r="O26" s="668"/>
      <c r="P26" s="668"/>
      <c r="Q26" s="668"/>
      <c r="R26" s="669"/>
      <c r="S26" s="667"/>
      <c r="T26" s="668"/>
      <c r="U26" s="668"/>
      <c r="V26" s="668"/>
      <c r="W26" s="668"/>
      <c r="X26" s="668"/>
      <c r="Y26" s="669"/>
    </row>
    <row r="27" spans="1:25" ht="45" customHeight="1" x14ac:dyDescent="0.25">
      <c r="A27" s="670" t="s">
        <v>341</v>
      </c>
      <c r="B27" s="671"/>
      <c r="C27" s="667" t="s">
        <v>1071</v>
      </c>
      <c r="D27" s="668"/>
      <c r="E27" s="668"/>
      <c r="F27" s="668"/>
      <c r="G27" s="668"/>
      <c r="H27" s="668"/>
      <c r="I27" s="668"/>
      <c r="J27" s="668"/>
      <c r="K27" s="669"/>
      <c r="L27" s="667" t="s">
        <v>670</v>
      </c>
      <c r="M27" s="668"/>
      <c r="N27" s="668"/>
      <c r="O27" s="668"/>
      <c r="P27" s="668"/>
      <c r="Q27" s="668"/>
      <c r="R27" s="669"/>
      <c r="S27" s="667"/>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7">
    <mergeCell ref="C19:M19"/>
    <mergeCell ref="R19:U19"/>
    <mergeCell ref="A21:Y21"/>
    <mergeCell ref="R18:U18"/>
    <mergeCell ref="V18:Y18"/>
    <mergeCell ref="V19:Y19"/>
    <mergeCell ref="N18:Q19"/>
    <mergeCell ref="S23:Y23"/>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6:M17"/>
    <mergeCell ref="A13:M14"/>
    <mergeCell ref="N13:Y14"/>
    <mergeCell ref="N16:Y17"/>
    <mergeCell ref="A23:B23"/>
    <mergeCell ref="C24:K24"/>
    <mergeCell ref="L24:R24"/>
    <mergeCell ref="S24:Y24"/>
    <mergeCell ref="A24:B24"/>
    <mergeCell ref="C23:K23"/>
    <mergeCell ref="L23:R23"/>
    <mergeCell ref="L22:R22"/>
    <mergeCell ref="C22:K22"/>
    <mergeCell ref="S22:Y22"/>
    <mergeCell ref="S26:Y26"/>
    <mergeCell ref="C26:K26"/>
    <mergeCell ref="L26:R26"/>
    <mergeCell ref="A25:B25"/>
    <mergeCell ref="S25:Y25"/>
    <mergeCell ref="C25:K25"/>
    <mergeCell ref="L25:R25"/>
    <mergeCell ref="A26:B26"/>
    <mergeCell ref="A27:B27"/>
    <mergeCell ref="L27:R27"/>
    <mergeCell ref="S27:Y27"/>
    <mergeCell ref="C27:K27"/>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0" zoomScale="85" zoomScaleNormal="85" workbookViewId="0">
      <selection activeCell="C25" sqref="C25:K25"/>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536</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8) Acquérir et transmettre des informations ou des données</v>
      </c>
      <c r="C2" s="677"/>
      <c r="D2" s="677"/>
      <c r="E2" s="677"/>
      <c r="F2" s="677"/>
      <c r="G2" s="677"/>
      <c r="H2" s="677"/>
      <c r="I2" s="677"/>
      <c r="J2" s="677"/>
      <c r="K2" s="677"/>
      <c r="L2" s="677"/>
      <c r="M2" s="678"/>
      <c r="N2" s="296" t="str">
        <f>INDEX(Problématiques_compétences!$B$3:$D$118,MATCH(A1,Problématiques_compétences!$D$3:$D$118,0),1)</f>
        <v>Comment les ordinateurs arrivent-ils à communiquer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3.1</v>
      </c>
      <c r="B4" s="683" t="str">
        <f ca="1">INDEX(Programme!$B$4:$C$46,MATCH(A4,Programme!$B$4:$B$46,0),2)</f>
        <v>► Exprimer sa pensée à l’aide d’outils de description adaptés : croquis, schémas, graphes, diagrammes, tableaux (représentations non normées).</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OTSCIS.2.1</v>
      </c>
      <c r="L4" s="679" t="str">
        <f ca="1">IFERROR(INDEX(Programme!$I$7:$J$94,MATCH($K4,Programme!$I$7:$I$94,0),2),"")</f>
        <v xml:space="preserve">Exprimer sa pensée à l’aide d’outils de description adaptés : croquis, schémas, graphes, diagrammes, tableaux. </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Croquis à main levée. Différents schémas. Carte heuristique. Notion d’algorithme.</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4.1</v>
      </c>
      <c r="B6" s="683" t="str">
        <f ca="1">IFERROR(INDEX(Programme!$B$4:$C$46,MATCH(A6,Programme!$B$4:$B$46,0),2),"")</f>
        <v>► Décrire, en utilisant les outils et langages de descriptions adaptés, la structure et le comportement des objets.</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OTSCIS.1.4</v>
      </c>
      <c r="L6" s="679" t="str">
        <f ca="1">IFERROR(INDEX(Programme!$I$7:$J$94,MATCH($K6,Programme!$I$7:$I$94,0),2),"")</f>
        <v>Élaborer un document qui synthétise ces comparaisons et ces commentaires.</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Outils numériques de présentation. Charte graphique.</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MSOST.1.5</v>
      </c>
      <c r="L7" s="681" t="str">
        <f ca="1">IFERROR(INDEX(Programme!$I$7:$J$94,MATCH($K7,Programme!$I$7:$I$94,0),2),"")</f>
        <v>Décrire, en utilisant les outils et langages de descriptions adaptés, le fonctionnement, la structure et le comportement des objets.</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Outils de description d’un fonctionnement, d’une structure et d’un comportement.</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CS 5.6</v>
      </c>
      <c r="B8" s="683" t="str">
        <f ca="1">IFERROR(INDEX(Programme!$B$4:$C$46,MATCH(A8,Programme!$B$4:$B$46,0),2),"")</f>
        <v>► Comprendre le fonctionnement d’un réseau informatique.</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IP.1.1</v>
      </c>
      <c r="L8" s="679" t="str">
        <f ca="1">IFERROR(INDEX(Programme!$I$7:$J$94,MATCH($K8,Programme!$I$7:$I$94,0),2),"")</f>
        <v>Comprendre le fonctionnement d'un réseau informatique</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Composants d'un réseau, architecture d'un réseau local, moyens de connexion d’un moyen informatique. Notion de protocole, d'organisation de protocoles en couche, d'algorithme de routage, Internet.</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6.1</v>
      </c>
      <c r="B10" s="683" t="str">
        <f ca="1">IFERROR(INDEX(Programme!$B$4:$C$46,MATCH(A10,Programme!$B$4:$B$46,0),2),"")</f>
        <v>► Développer les bonnes pratiques de l’usage des objets communicants.</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OTSCIS.1.3</v>
      </c>
      <c r="L10" s="679" t="str">
        <f ca="1">IFERROR(INDEX(Programme!$I$7:$J$94,MATCH($K10,Programme!$I$7:$I$94,0),2),"")</f>
        <v>Comparer et commenter les évolutions des objets en articulant différents points de vue : fonctionnel, structurel, environnemental, technique, scientifique, social, historique, économique.</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285" t="s">
        <v>70</v>
      </c>
      <c r="B12" s="1286"/>
      <c r="C12" s="1286"/>
      <c r="D12" s="1286"/>
      <c r="E12" s="1286"/>
      <c r="F12" s="1286"/>
      <c r="G12" s="1286"/>
      <c r="H12" s="1286"/>
      <c r="I12" s="1286"/>
      <c r="J12" s="1286"/>
      <c r="K12" s="1287"/>
      <c r="L12" s="1288"/>
      <c r="M12" s="1289"/>
      <c r="N12" s="1290" t="s">
        <v>72</v>
      </c>
      <c r="O12" s="1291"/>
      <c r="P12" s="1291"/>
      <c r="Q12" s="1291"/>
      <c r="R12" s="1291"/>
      <c r="S12" s="1291"/>
      <c r="T12" s="1291"/>
      <c r="U12" s="1291"/>
      <c r="V12" s="1291"/>
      <c r="W12" s="1291"/>
      <c r="X12" s="1291"/>
      <c r="Y12" s="1292"/>
    </row>
    <row r="13" spans="1:25" ht="30.75" customHeight="1" x14ac:dyDescent="0.25">
      <c r="A13" s="706" t="s">
        <v>1072</v>
      </c>
      <c r="B13" s="707"/>
      <c r="C13" s="707"/>
      <c r="D13" s="707"/>
      <c r="E13" s="707"/>
      <c r="F13" s="707"/>
      <c r="G13" s="707"/>
      <c r="H13" s="707"/>
      <c r="I13" s="707"/>
      <c r="J13" s="707"/>
      <c r="K13" s="707"/>
      <c r="L13" s="707"/>
      <c r="M13" s="708"/>
      <c r="N13" s="700" t="s">
        <v>671</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293" t="s">
        <v>382</v>
      </c>
      <c r="B15" s="1294"/>
      <c r="C15" s="1295"/>
      <c r="D15" s="1295"/>
      <c r="E15" s="1295"/>
      <c r="F15" s="1295"/>
      <c r="G15" s="1295"/>
      <c r="H15" s="1295"/>
      <c r="I15" s="1295"/>
      <c r="J15" s="1295"/>
      <c r="K15" s="1296"/>
      <c r="L15" s="1297"/>
      <c r="M15" s="1298"/>
      <c r="N15" s="1299" t="s">
        <v>383</v>
      </c>
      <c r="O15" s="1300"/>
      <c r="P15" s="1300"/>
      <c r="Q15" s="1300"/>
      <c r="R15" s="1300"/>
      <c r="S15" s="1300"/>
      <c r="T15" s="1300"/>
      <c r="U15" s="1300"/>
      <c r="V15" s="1300"/>
      <c r="W15" s="1300"/>
      <c r="X15" s="1300"/>
      <c r="Y15" s="1301"/>
    </row>
    <row r="16" spans="1:25" ht="30" customHeight="1" x14ac:dyDescent="0.25">
      <c r="A16" s="700" t="s">
        <v>1073</v>
      </c>
      <c r="B16" s="701"/>
      <c r="C16" s="701"/>
      <c r="D16" s="701"/>
      <c r="E16" s="701"/>
      <c r="F16" s="701"/>
      <c r="G16" s="701"/>
      <c r="H16" s="701"/>
      <c r="I16" s="701"/>
      <c r="J16" s="701"/>
      <c r="K16" s="701"/>
      <c r="L16" s="701"/>
      <c r="M16" s="702"/>
      <c r="N16" s="700" t="s">
        <v>672</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1302" t="s">
        <v>73</v>
      </c>
      <c r="B18" s="1291"/>
      <c r="C18" s="1291"/>
      <c r="D18" s="1291"/>
      <c r="E18" s="1291"/>
      <c r="F18" s="718" t="s">
        <v>673</v>
      </c>
      <c r="G18" s="718"/>
      <c r="H18" s="718"/>
      <c r="I18" s="718"/>
      <c r="J18" s="718"/>
      <c r="K18" s="718"/>
      <c r="L18" s="718"/>
      <c r="M18" s="719"/>
      <c r="N18" s="695" t="s">
        <v>388</v>
      </c>
      <c r="O18" s="696"/>
      <c r="P18" s="696"/>
      <c r="Q18" s="696"/>
      <c r="R18" s="718" t="s">
        <v>674</v>
      </c>
      <c r="S18" s="718"/>
      <c r="T18" s="718"/>
      <c r="U18" s="718"/>
      <c r="V18" s="718"/>
      <c r="W18" s="718"/>
      <c r="X18" s="718"/>
      <c r="Y18" s="719"/>
    </row>
    <row r="19" spans="1:25" ht="41.25" customHeight="1" thickBot="1" x14ac:dyDescent="0.3">
      <c r="A19" s="1308" t="s">
        <v>473</v>
      </c>
      <c r="B19" s="1303"/>
      <c r="C19" s="1303"/>
      <c r="D19" s="1303"/>
      <c r="E19" s="1303"/>
      <c r="F19" s="720" t="s">
        <v>675</v>
      </c>
      <c r="G19" s="720"/>
      <c r="H19" s="720"/>
      <c r="I19" s="720"/>
      <c r="J19" s="720"/>
      <c r="K19" s="720"/>
      <c r="L19" s="720"/>
      <c r="M19" s="721"/>
      <c r="N19" s="697"/>
      <c r="O19" s="698"/>
      <c r="P19" s="698"/>
      <c r="Q19" s="698"/>
      <c r="R19" s="720" t="s">
        <v>676</v>
      </c>
      <c r="S19" s="720"/>
      <c r="T19" s="720"/>
      <c r="U19" s="720"/>
      <c r="V19" s="720"/>
      <c r="W19" s="720"/>
      <c r="X19" s="720"/>
      <c r="Y19" s="721"/>
    </row>
    <row r="20" spans="1:25" x14ac:dyDescent="0.25">
      <c r="A20" s="1304"/>
      <c r="B20" s="1300"/>
      <c r="C20" s="1300"/>
      <c r="D20" s="1300"/>
      <c r="E20" s="1300"/>
      <c r="F20" s="1300"/>
      <c r="G20" s="1300"/>
      <c r="H20" s="1296"/>
      <c r="I20" s="1296"/>
      <c r="J20" s="1296"/>
      <c r="K20" s="1305"/>
      <c r="L20" s="1305"/>
      <c r="M20" s="1305"/>
      <c r="N20" s="1305"/>
      <c r="O20" s="1306"/>
      <c r="P20" s="1306"/>
      <c r="Q20" s="1306"/>
      <c r="R20" s="1306"/>
      <c r="S20" s="1306"/>
      <c r="T20" s="1306"/>
      <c r="U20" s="1306"/>
      <c r="V20" s="1306"/>
      <c r="W20" s="1306"/>
      <c r="X20" s="1306"/>
      <c r="Y20" s="1306"/>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307"/>
      <c r="B22" s="1284"/>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677</v>
      </c>
      <c r="D23" s="668"/>
      <c r="E23" s="668"/>
      <c r="F23" s="668"/>
      <c r="G23" s="668"/>
      <c r="H23" s="668"/>
      <c r="I23" s="668"/>
      <c r="J23" s="668"/>
      <c r="K23" s="669"/>
      <c r="L23" s="668" t="s">
        <v>678</v>
      </c>
      <c r="M23" s="668"/>
      <c r="N23" s="668"/>
      <c r="O23" s="668"/>
      <c r="P23" s="668"/>
      <c r="Q23" s="668"/>
      <c r="R23" s="669"/>
      <c r="S23" s="668" t="s">
        <v>679</v>
      </c>
      <c r="T23" s="668"/>
      <c r="U23" s="668"/>
      <c r="V23" s="668"/>
      <c r="W23" s="668"/>
      <c r="X23" s="668"/>
      <c r="Y23" s="669"/>
    </row>
    <row r="24" spans="1:25" ht="45" customHeight="1" x14ac:dyDescent="0.25">
      <c r="A24" s="670" t="s">
        <v>79</v>
      </c>
      <c r="B24" s="671"/>
      <c r="C24" s="667" t="s">
        <v>680</v>
      </c>
      <c r="D24" s="668"/>
      <c r="E24" s="668"/>
      <c r="F24" s="668"/>
      <c r="G24" s="668"/>
      <c r="H24" s="668"/>
      <c r="I24" s="668"/>
      <c r="J24" s="668"/>
      <c r="K24" s="669"/>
      <c r="L24" s="667" t="s">
        <v>681</v>
      </c>
      <c r="M24" s="668"/>
      <c r="N24" s="668"/>
      <c r="O24" s="668"/>
      <c r="P24" s="668"/>
      <c r="Q24" s="668"/>
      <c r="R24" s="669"/>
      <c r="S24" s="667" t="s">
        <v>682</v>
      </c>
      <c r="T24" s="668"/>
      <c r="U24" s="668"/>
      <c r="V24" s="668"/>
      <c r="W24" s="668"/>
      <c r="X24" s="668"/>
      <c r="Y24" s="669"/>
    </row>
    <row r="25" spans="1:25" ht="45" customHeight="1" x14ac:dyDescent="0.25">
      <c r="A25" s="672" t="s">
        <v>81</v>
      </c>
      <c r="B25" s="673"/>
      <c r="C25" s="667" t="s">
        <v>568</v>
      </c>
      <c r="D25" s="668"/>
      <c r="E25" s="668"/>
      <c r="F25" s="668"/>
      <c r="G25" s="668"/>
      <c r="H25" s="668"/>
      <c r="I25" s="668"/>
      <c r="J25" s="668"/>
      <c r="K25" s="669"/>
      <c r="L25" s="667" t="s">
        <v>568</v>
      </c>
      <c r="M25" s="668"/>
      <c r="N25" s="668"/>
      <c r="O25" s="668"/>
      <c r="P25" s="668"/>
      <c r="Q25" s="668"/>
      <c r="R25" s="669"/>
      <c r="S25" s="667"/>
      <c r="T25" s="668"/>
      <c r="U25" s="668"/>
      <c r="V25" s="668"/>
      <c r="W25" s="668"/>
      <c r="X25" s="668"/>
      <c r="Y25" s="669"/>
    </row>
    <row r="26" spans="1:25" ht="45" customHeight="1" x14ac:dyDescent="0.25">
      <c r="A26" s="672" t="s">
        <v>80</v>
      </c>
      <c r="B26" s="673"/>
      <c r="C26" s="667" t="s">
        <v>683</v>
      </c>
      <c r="D26" s="668"/>
      <c r="E26" s="668"/>
      <c r="F26" s="668"/>
      <c r="G26" s="668"/>
      <c r="H26" s="668"/>
      <c r="I26" s="668"/>
      <c r="J26" s="668"/>
      <c r="K26" s="669"/>
      <c r="L26" s="667" t="s">
        <v>684</v>
      </c>
      <c r="M26" s="668"/>
      <c r="N26" s="668"/>
      <c r="O26" s="668"/>
      <c r="P26" s="668"/>
      <c r="Q26" s="668"/>
      <c r="R26" s="669"/>
      <c r="S26" s="667" t="s">
        <v>685</v>
      </c>
      <c r="T26" s="668"/>
      <c r="U26" s="668"/>
      <c r="V26" s="668"/>
      <c r="W26" s="668"/>
      <c r="X26" s="668"/>
      <c r="Y26" s="669"/>
    </row>
    <row r="27" spans="1:25" ht="45" customHeight="1" x14ac:dyDescent="0.25">
      <c r="A27" s="670" t="s">
        <v>341</v>
      </c>
      <c r="B27" s="671"/>
      <c r="C27" s="667"/>
      <c r="D27" s="668"/>
      <c r="E27" s="668"/>
      <c r="F27" s="668"/>
      <c r="G27" s="668"/>
      <c r="H27" s="668"/>
      <c r="I27" s="668"/>
      <c r="J27" s="668"/>
      <c r="K27" s="669"/>
      <c r="L27" s="667"/>
      <c r="M27" s="668"/>
      <c r="N27" s="668"/>
      <c r="O27" s="668"/>
      <c r="P27" s="668"/>
      <c r="Q27" s="668"/>
      <c r="R27" s="669"/>
      <c r="S27" s="667"/>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F18:M18"/>
    <mergeCell ref="F19:M19"/>
    <mergeCell ref="A21:Y21"/>
    <mergeCell ref="C22:K22"/>
    <mergeCell ref="L22:R22"/>
    <mergeCell ref="S22:Y22"/>
    <mergeCell ref="A25:B25"/>
    <mergeCell ref="C25:K25"/>
    <mergeCell ref="L25:R25"/>
    <mergeCell ref="S25:Y25"/>
    <mergeCell ref="A26:B26"/>
    <mergeCell ref="C26:K26"/>
    <mergeCell ref="L26:R26"/>
    <mergeCell ref="S26:Y26"/>
    <mergeCell ref="L5:Q5"/>
    <mergeCell ref="R5:Y5"/>
    <mergeCell ref="B11:J11"/>
    <mergeCell ref="L11:Q11"/>
    <mergeCell ref="R11:Y11"/>
    <mergeCell ref="B6:J6"/>
    <mergeCell ref="L6:Q6"/>
    <mergeCell ref="R6:Y6"/>
    <mergeCell ref="L7:Q7"/>
    <mergeCell ref="R7:Y7"/>
    <mergeCell ref="B8:J8"/>
    <mergeCell ref="L8:Q8"/>
    <mergeCell ref="R8:Y8"/>
    <mergeCell ref="A1:A2"/>
    <mergeCell ref="B2:M2"/>
    <mergeCell ref="B4:J4"/>
    <mergeCell ref="L4:Q4"/>
    <mergeCell ref="R4:Y4"/>
    <mergeCell ref="L9:Q9"/>
    <mergeCell ref="R9:Y9"/>
    <mergeCell ref="B10:J10"/>
    <mergeCell ref="L10:Q10"/>
    <mergeCell ref="R10:Y10"/>
    <mergeCell ref="A13:M14"/>
    <mergeCell ref="N13:Y14"/>
    <mergeCell ref="A16:M17"/>
    <mergeCell ref="N16:Y17"/>
    <mergeCell ref="N18:Q19"/>
    <mergeCell ref="R18:Y18"/>
    <mergeCell ref="R19:Y19"/>
    <mergeCell ref="A23:B23"/>
    <mergeCell ref="C23:K23"/>
    <mergeCell ref="L23:R23"/>
    <mergeCell ref="S23:Y23"/>
    <mergeCell ref="A24:B24"/>
    <mergeCell ref="C24:K24"/>
    <mergeCell ref="L24:R24"/>
    <mergeCell ref="S24:Y24"/>
    <mergeCell ref="A27:B27"/>
    <mergeCell ref="C27:K27"/>
    <mergeCell ref="L27:R27"/>
    <mergeCell ref="S27:Y2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7" zoomScale="85" zoomScaleNormal="85" workbookViewId="0">
      <selection activeCell="H15" sqref="H15"/>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529</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6) Se déplacer sur terre, air, mer</v>
      </c>
      <c r="C2" s="677"/>
      <c r="D2" s="677"/>
      <c r="E2" s="677"/>
      <c r="F2" s="677"/>
      <c r="G2" s="677"/>
      <c r="H2" s="677"/>
      <c r="I2" s="677"/>
      <c r="J2" s="677"/>
      <c r="K2" s="677"/>
      <c r="L2" s="677"/>
      <c r="M2" s="678"/>
      <c r="N2" s="296" t="str">
        <f>INDEX(Problématiques_compétences!$B$3:$D$118,MATCH(A1,Problématiques_compétences!$D$3:$D$118,0),1)</f>
        <v>Comment mesurer la distance correspondante à un déplacement sur terre?</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1.2</v>
      </c>
      <c r="B4" s="683" t="str">
        <f ca="1">INDEX(Programme!$B$4:$C$46,MATCH(A4,Programme!$B$4:$B$46,0),2)</f>
        <v xml:space="preserve">► Mesurer des grandeurs de manière directe ou indirecte. </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MSOST.1.6</v>
      </c>
      <c r="L4" s="679" t="str">
        <f ca="1">IFERROR(INDEX(Programme!$I$7:$J$94,MATCH($K4,Programme!$I$7:$I$94,0),2),"")</f>
        <v xml:space="preserve">Mesurer des grandeurs de manière directe ou indirecte. </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Instruments de mesure usuels. Principe de fonctionnement d’un capteur, d’un codeur, d’un détecteur. Nature du signal : analogique ou numérique. Nature d’une information : logique ou analogique.</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CS 1.6</v>
      </c>
      <c r="B6" s="683" t="str">
        <f ca="1">IFERROR(INDEX(Programme!$B$4:$C$46,MATCH(A6,Programme!$B$4:$B$46,0),2),"")</f>
        <v>► Analyser le fonctionnement et la structure d’un objet, identifier les entrées et sorties.</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MSOST.1.3</v>
      </c>
      <c r="L6" s="679" t="str">
        <f ca="1">IFERROR(INDEX(Programme!$I$7:$J$94,MATCH($K6,Programme!$I$7:$I$94,0),2),"")</f>
        <v>Analyser le fonctionnement et la structure d’un objet, identifier les entrées et sorties.</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Représentation fonctionnelle des systèmes. Structure des systèmes. Chaîne d’énergie.Chaîne d’information.</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CS 1.8</v>
      </c>
      <c r="B8" s="683" t="str">
        <f ca="1">IFERROR(INDEX(Programme!$B$4:$C$46,MATCH(A8,Programme!$B$4:$B$46,0),2),"")</f>
        <v>► Utiliser une modélisation pour comprendre, formaliser, partager, construire, investiguer, prouver.</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MSOST.2.1</v>
      </c>
      <c r="L8" s="679" t="str">
        <f ca="1">IFERROR(INDEX(Programme!$I$7:$J$94,MATCH($K8,Programme!$I$7:$I$94,0),2),"")</f>
        <v>Utiliser une modélisation pour comprendre, formaliser, partager, construire, investiguer, prouver.</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xml:space="preserve">Outils de description d’un fonctionnement, d’une structure et d’un comportement. </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4.1</v>
      </c>
      <c r="B10" s="683" t="str">
        <f ca="1">IFERROR(INDEX(Programme!$B$4:$C$46,MATCH(A10,Programme!$B$4:$B$46,0),2),"")</f>
        <v>► Décrire, en utilisant les outils et langages de descriptions adaptés, la structure et le comportement des objets.</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OTSCIS.1.4</v>
      </c>
      <c r="L10" s="679" t="str">
        <f ca="1">IFERROR(INDEX(Programme!$I$7:$J$94,MATCH($K10,Programme!$I$7:$I$94,0),2),"")</f>
        <v>Élaborer un document qui synthétise ces comparaisons et ces commentaires.</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Outils numériques de présentation. Charte graphique.</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MSOST.1.5</v>
      </c>
      <c r="L11" s="679" t="str">
        <f ca="1">IFERROR(INDEX(Programme!$I$7:$J$94,MATCH($K11,Programme!$I$7:$I$94,0),2),"")</f>
        <v>Décrire, en utilisant les outils et langages de descriptions adaptés, le fonctionnement, la structure et le comportement des objets.</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Outils de description d’un fonctionnement, d’une structure et d’un comportement.</v>
      </c>
      <c r="S11" s="679"/>
      <c r="T11" s="679"/>
      <c r="U11" s="679"/>
      <c r="V11" s="679"/>
      <c r="W11" s="679"/>
      <c r="X11" s="679"/>
      <c r="Y11" s="687"/>
    </row>
    <row r="12" spans="1:25" ht="16.5" customHeight="1" x14ac:dyDescent="0.25">
      <c r="A12" s="1310" t="s">
        <v>70</v>
      </c>
      <c r="B12" s="1311"/>
      <c r="C12" s="1311"/>
      <c r="D12" s="1311"/>
      <c r="E12" s="1311"/>
      <c r="F12" s="1311"/>
      <c r="G12" s="1311"/>
      <c r="H12" s="1311"/>
      <c r="I12" s="1311"/>
      <c r="J12" s="1311"/>
      <c r="K12" s="1312"/>
      <c r="L12" s="1313"/>
      <c r="M12" s="1314"/>
      <c r="N12" s="1315" t="s">
        <v>72</v>
      </c>
      <c r="O12" s="1316"/>
      <c r="P12" s="1316"/>
      <c r="Q12" s="1316"/>
      <c r="R12" s="1316"/>
      <c r="S12" s="1316"/>
      <c r="T12" s="1316"/>
      <c r="U12" s="1316"/>
      <c r="V12" s="1316"/>
      <c r="W12" s="1316"/>
      <c r="X12" s="1316"/>
      <c r="Y12" s="1317"/>
    </row>
    <row r="13" spans="1:25" ht="30.75" customHeight="1" x14ac:dyDescent="0.25">
      <c r="A13" s="706" t="s">
        <v>686</v>
      </c>
      <c r="B13" s="707"/>
      <c r="C13" s="707"/>
      <c r="D13" s="707"/>
      <c r="E13" s="707"/>
      <c r="F13" s="707"/>
      <c r="G13" s="707"/>
      <c r="H13" s="707"/>
      <c r="I13" s="707"/>
      <c r="J13" s="707"/>
      <c r="K13" s="707"/>
      <c r="L13" s="707"/>
      <c r="M13" s="708"/>
      <c r="N13" s="700" t="s">
        <v>687</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318" t="s">
        <v>382</v>
      </c>
      <c r="B15" s="1319"/>
      <c r="C15" s="1320"/>
      <c r="D15" s="1320"/>
      <c r="E15" s="1320"/>
      <c r="F15" s="1320"/>
      <c r="G15" s="1320"/>
      <c r="H15" s="1320"/>
      <c r="I15" s="1320"/>
      <c r="J15" s="1320"/>
      <c r="K15" s="1321"/>
      <c r="L15" s="1322"/>
      <c r="M15" s="1323"/>
      <c r="N15" s="1324" t="s">
        <v>383</v>
      </c>
      <c r="O15" s="1325"/>
      <c r="P15" s="1325"/>
      <c r="Q15" s="1325"/>
      <c r="R15" s="1325"/>
      <c r="S15" s="1325"/>
      <c r="T15" s="1325"/>
      <c r="U15" s="1325"/>
      <c r="V15" s="1325"/>
      <c r="W15" s="1325"/>
      <c r="X15" s="1325"/>
      <c r="Y15" s="1326"/>
    </row>
    <row r="16" spans="1:25" ht="30" customHeight="1" x14ac:dyDescent="0.25">
      <c r="A16" s="700" t="s">
        <v>688</v>
      </c>
      <c r="B16" s="701"/>
      <c r="C16" s="701"/>
      <c r="D16" s="701"/>
      <c r="E16" s="701"/>
      <c r="F16" s="701"/>
      <c r="G16" s="701"/>
      <c r="H16" s="701"/>
      <c r="I16" s="701"/>
      <c r="J16" s="701"/>
      <c r="K16" s="701"/>
      <c r="L16" s="701"/>
      <c r="M16" s="702"/>
      <c r="N16" s="700" t="s">
        <v>689</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1327" t="s">
        <v>73</v>
      </c>
      <c r="B18" s="1316"/>
      <c r="C18" s="1316"/>
      <c r="D18" s="1316"/>
      <c r="E18" s="1316"/>
      <c r="F18" s="1316" t="s">
        <v>690</v>
      </c>
      <c r="G18" s="1316" t="s">
        <v>662</v>
      </c>
      <c r="H18" s="1316" t="s">
        <v>663</v>
      </c>
      <c r="I18" s="1316"/>
      <c r="J18" s="1316"/>
      <c r="K18" s="1315"/>
      <c r="L18" s="1313"/>
      <c r="M18" s="1328"/>
      <c r="N18" s="695" t="s">
        <v>388</v>
      </c>
      <c r="O18" s="696"/>
      <c r="P18" s="696"/>
      <c r="Q18" s="696"/>
      <c r="R18" s="716" t="s">
        <v>691</v>
      </c>
      <c r="S18" s="716"/>
      <c r="T18" s="716"/>
      <c r="U18" s="716"/>
      <c r="V18" s="716"/>
      <c r="W18" s="716"/>
      <c r="X18" s="716"/>
      <c r="Y18" s="717"/>
    </row>
    <row r="19" spans="1:25" ht="24.75" customHeight="1" thickBot="1" x14ac:dyDescent="0.3">
      <c r="A19" s="1334" t="s">
        <v>473</v>
      </c>
      <c r="B19" s="1329"/>
      <c r="C19" s="720" t="s">
        <v>692</v>
      </c>
      <c r="D19" s="720"/>
      <c r="E19" s="720"/>
      <c r="F19" s="720"/>
      <c r="G19" s="720"/>
      <c r="H19" s="720"/>
      <c r="I19" s="720"/>
      <c r="J19" s="720"/>
      <c r="K19" s="720"/>
      <c r="L19" s="720"/>
      <c r="M19" s="721"/>
      <c r="N19" s="697"/>
      <c r="O19" s="698"/>
      <c r="P19" s="698"/>
      <c r="Q19" s="698"/>
      <c r="R19" s="704" t="s">
        <v>693</v>
      </c>
      <c r="S19" s="704"/>
      <c r="T19" s="704"/>
      <c r="U19" s="704"/>
      <c r="V19" s="693"/>
      <c r="W19" s="693"/>
      <c r="X19" s="693"/>
      <c r="Y19" s="694"/>
    </row>
    <row r="20" spans="1:25" x14ac:dyDescent="0.25">
      <c r="A20" s="1330"/>
      <c r="B20" s="1325"/>
      <c r="C20" s="1325"/>
      <c r="D20" s="1325"/>
      <c r="E20" s="1325"/>
      <c r="F20" s="1325"/>
      <c r="G20" s="1325"/>
      <c r="H20" s="1321"/>
      <c r="I20" s="1321"/>
      <c r="J20" s="1321"/>
      <c r="K20" s="1331"/>
      <c r="L20" s="1331"/>
      <c r="M20" s="1331"/>
      <c r="N20" s="1331"/>
      <c r="O20" s="1332"/>
      <c r="P20" s="1332"/>
      <c r="Q20" s="1332"/>
      <c r="R20" s="1332"/>
      <c r="S20" s="1332"/>
      <c r="T20" s="1332"/>
      <c r="U20" s="1332"/>
      <c r="V20" s="1332"/>
      <c r="W20" s="1332"/>
      <c r="X20" s="1332"/>
      <c r="Y20" s="1332"/>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333"/>
      <c r="B22" s="1309"/>
      <c r="C22" s="692" t="s">
        <v>75</v>
      </c>
      <c r="D22" s="690"/>
      <c r="E22" s="690"/>
      <c r="F22" s="690"/>
      <c r="G22" s="690"/>
      <c r="H22" s="690"/>
      <c r="I22" s="690"/>
      <c r="J22" s="690"/>
      <c r="K22" s="691"/>
      <c r="L22" s="690" t="s">
        <v>76</v>
      </c>
      <c r="M22" s="690"/>
      <c r="N22" s="690"/>
      <c r="O22" s="690"/>
      <c r="P22" s="690"/>
      <c r="Q22" s="690"/>
      <c r="R22" s="691"/>
      <c r="S22" s="753" t="s">
        <v>77</v>
      </c>
      <c r="T22" s="754"/>
      <c r="U22" s="754"/>
      <c r="V22" s="754"/>
      <c r="W22" s="754"/>
      <c r="X22" s="754"/>
      <c r="Y22" s="755"/>
    </row>
    <row r="23" spans="1:25" ht="33.75" customHeight="1" x14ac:dyDescent="0.25">
      <c r="A23" s="672" t="s">
        <v>78</v>
      </c>
      <c r="B23" s="699"/>
      <c r="C23" s="751" t="s">
        <v>1074</v>
      </c>
      <c r="D23" s="751"/>
      <c r="E23" s="751"/>
      <c r="F23" s="751"/>
      <c r="G23" s="751"/>
      <c r="H23" s="751"/>
      <c r="I23" s="751"/>
      <c r="J23" s="751"/>
      <c r="K23" s="751"/>
      <c r="L23" s="746" t="s">
        <v>694</v>
      </c>
      <c r="M23" s="746"/>
      <c r="N23" s="746"/>
      <c r="O23" s="746"/>
      <c r="P23" s="746"/>
      <c r="Q23" s="746"/>
      <c r="R23" s="747"/>
      <c r="S23" s="746"/>
      <c r="T23" s="746"/>
      <c r="U23" s="746"/>
      <c r="V23" s="746"/>
      <c r="W23" s="746"/>
      <c r="X23" s="746"/>
      <c r="Y23" s="746"/>
    </row>
    <row r="24" spans="1:25" ht="45" customHeight="1" x14ac:dyDescent="0.25">
      <c r="A24" s="670" t="s">
        <v>79</v>
      </c>
      <c r="B24" s="756"/>
      <c r="C24" s="752" t="s">
        <v>695</v>
      </c>
      <c r="D24" s="752"/>
      <c r="E24" s="752"/>
      <c r="F24" s="752"/>
      <c r="G24" s="752"/>
      <c r="H24" s="752"/>
      <c r="I24" s="752"/>
      <c r="J24" s="752"/>
      <c r="K24" s="752"/>
      <c r="L24" s="746" t="s">
        <v>696</v>
      </c>
      <c r="M24" s="746"/>
      <c r="N24" s="746"/>
      <c r="O24" s="746"/>
      <c r="P24" s="746"/>
      <c r="Q24" s="746"/>
      <c r="R24" s="747"/>
      <c r="S24" s="746"/>
      <c r="T24" s="746"/>
      <c r="U24" s="746"/>
      <c r="V24" s="746"/>
      <c r="W24" s="746"/>
      <c r="X24" s="746"/>
      <c r="Y24" s="746"/>
    </row>
    <row r="25" spans="1:25" ht="45" customHeight="1" x14ac:dyDescent="0.25">
      <c r="A25" s="672" t="s">
        <v>81</v>
      </c>
      <c r="B25" s="699"/>
      <c r="C25" s="747" t="s">
        <v>583</v>
      </c>
      <c r="D25" s="750"/>
      <c r="E25" s="750"/>
      <c r="F25" s="750"/>
      <c r="G25" s="750"/>
      <c r="H25" s="750"/>
      <c r="I25" s="750"/>
      <c r="J25" s="750"/>
      <c r="K25" s="750"/>
      <c r="L25" s="746" t="s">
        <v>583</v>
      </c>
      <c r="M25" s="746"/>
      <c r="N25" s="746"/>
      <c r="O25" s="746"/>
      <c r="P25" s="746"/>
      <c r="Q25" s="746"/>
      <c r="R25" s="746"/>
      <c r="S25" s="746"/>
      <c r="T25" s="746"/>
      <c r="U25" s="746"/>
      <c r="V25" s="746"/>
      <c r="W25" s="746"/>
      <c r="X25" s="746"/>
      <c r="Y25" s="746"/>
    </row>
    <row r="26" spans="1:25" ht="45" customHeight="1" x14ac:dyDescent="0.25">
      <c r="A26" s="672" t="s">
        <v>80</v>
      </c>
      <c r="B26" s="673"/>
      <c r="C26" s="748" t="s">
        <v>697</v>
      </c>
      <c r="D26" s="749"/>
      <c r="E26" s="749"/>
      <c r="F26" s="749"/>
      <c r="G26" s="749"/>
      <c r="H26" s="749"/>
      <c r="I26" s="749"/>
      <c r="J26" s="749"/>
      <c r="K26" s="749"/>
      <c r="L26" s="747" t="s">
        <v>698</v>
      </c>
      <c r="M26" s="750"/>
      <c r="N26" s="750"/>
      <c r="O26" s="750"/>
      <c r="P26" s="750"/>
      <c r="Q26" s="750"/>
      <c r="R26" s="750"/>
      <c r="S26" s="746"/>
      <c r="T26" s="746"/>
      <c r="U26" s="746"/>
      <c r="V26" s="746"/>
      <c r="W26" s="746"/>
      <c r="X26" s="746"/>
      <c r="Y26" s="746"/>
    </row>
    <row r="27" spans="1:25" ht="45" customHeight="1" x14ac:dyDescent="0.25">
      <c r="A27" s="670" t="s">
        <v>341</v>
      </c>
      <c r="B27" s="671"/>
      <c r="C27" s="746" t="s">
        <v>699</v>
      </c>
      <c r="D27" s="746"/>
      <c r="E27" s="746"/>
      <c r="F27" s="746"/>
      <c r="G27" s="746"/>
      <c r="H27" s="746"/>
      <c r="I27" s="746"/>
      <c r="J27" s="746"/>
      <c r="K27" s="746"/>
      <c r="L27" s="746"/>
      <c r="M27" s="746"/>
      <c r="N27" s="746"/>
      <c r="O27" s="746"/>
      <c r="P27" s="746"/>
      <c r="Q27" s="746"/>
      <c r="R27" s="747"/>
      <c r="S27" s="746"/>
      <c r="T27" s="746"/>
      <c r="U27" s="746"/>
      <c r="V27" s="746"/>
      <c r="W27" s="746"/>
      <c r="X27" s="746"/>
      <c r="Y27" s="746"/>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V18:Y18"/>
    <mergeCell ref="C19:M19"/>
    <mergeCell ref="R19:U19"/>
    <mergeCell ref="V19:Y19"/>
    <mergeCell ref="C23:K23"/>
    <mergeCell ref="L23:R23"/>
    <mergeCell ref="A21:Y21"/>
    <mergeCell ref="C22:K22"/>
    <mergeCell ref="L22:R22"/>
    <mergeCell ref="S22:Y22"/>
    <mergeCell ref="A23:B23"/>
    <mergeCell ref="S23:Y23"/>
    <mergeCell ref="C24:K24"/>
    <mergeCell ref="L24:R24"/>
    <mergeCell ref="A24:B24"/>
    <mergeCell ref="S24:Y24"/>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C26:K26"/>
    <mergeCell ref="L26:R26"/>
    <mergeCell ref="A25:B25"/>
    <mergeCell ref="C25:K25"/>
    <mergeCell ref="L25:R25"/>
    <mergeCell ref="S25:Y25"/>
    <mergeCell ref="A26:B26"/>
    <mergeCell ref="S26:Y26"/>
    <mergeCell ref="A27:B27"/>
    <mergeCell ref="C27:R27"/>
    <mergeCell ref="S27:Y27"/>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0" zoomScale="85" zoomScaleNormal="85" workbookViewId="0">
      <selection activeCell="A25" sqref="A25:B25"/>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541</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10) Préserver la santé et aider l'homme</v>
      </c>
      <c r="C2" s="677"/>
      <c r="D2" s="677"/>
      <c r="E2" s="677"/>
      <c r="F2" s="677"/>
      <c r="G2" s="677"/>
      <c r="H2" s="677"/>
      <c r="I2" s="677"/>
      <c r="J2" s="677"/>
      <c r="K2" s="677"/>
      <c r="L2" s="677"/>
      <c r="M2" s="678"/>
      <c r="N2" s="296" t="str">
        <f>INDEX(Problématiques_compétences!$B$3:$D$118,MATCH(A1,Problématiques_compétences!$D$3:$D$118,0),1)</f>
        <v>comment la technologie nous informe sur notre santé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3.1</v>
      </c>
      <c r="B4" s="683" t="str">
        <f ca="1">INDEX(Programme!$B$4:$C$46,MATCH(A4,Programme!$B$4:$B$46,0),2)</f>
        <v>► Exprimer sa pensée à l’aide d’outils de description adaptés : croquis, schémas, graphes, diagrammes, tableaux (représentations non normées).</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OTSCIS.2.1</v>
      </c>
      <c r="L4" s="679" t="str">
        <f ca="1">IFERROR(INDEX(Programme!$I$7:$J$94,MATCH($K4,Programme!$I$7:$I$94,0),2),"")</f>
        <v xml:space="preserve">Exprimer sa pensée à l’aide d’outils de description adaptés : croquis, schémas, graphes, diagrammes, tableaux. </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Croquis à main levée. Différents schémas. Carte heuristique. Notion d’algorithme.</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6.1</v>
      </c>
      <c r="B6" s="683" t="str">
        <f ca="1">IFERROR(INDEX(Programme!$B$4:$C$46,MATCH(A6,Programme!$B$4:$B$46,0),2),"")</f>
        <v>► Développer les bonnes pratiques de l’usage des objets communicants.</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OTSCIS.1.3</v>
      </c>
      <c r="L6" s="679" t="str">
        <f ca="1">IFERROR(INDEX(Programme!$I$7:$J$94,MATCH($K6,Programme!$I$7:$I$94,0),2),"")</f>
        <v>Comparer et commenter les évolutions des objets en articulant différents points de vue : fonctionnel, structurel, environnemental, technique, scientifique, social, historique, économique.</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7.1</v>
      </c>
      <c r="B8" s="683" t="str">
        <f ca="1">IFERROR(INDEX(Programme!$B$4:$C$46,MATCH(A8,Programme!$B$4:$B$46,0),2),"")</f>
        <v>► Regrouper des objets en familles et lignées.</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OTSCIS.1.1</v>
      </c>
      <c r="L8" s="679" t="str">
        <f ca="1">IFERROR(INDEX(Programme!$I$7:$J$94,MATCH($K8,Programme!$I$7:$I$94,0),2),"")</f>
        <v>Regrouper des objets en familles et lignées.</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L’évolution des objets. Impacts sociétaux et environnementaux dus aux objets. Cycle de vie. Les règles d’un usage raisonné des objets communicants respectant la propriété intellectuelle et l’intégrité d’autrui.</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7.2</v>
      </c>
      <c r="B10" s="683" t="str">
        <f ca="1">IFERROR(INDEX(Programme!$B$4:$C$46,MATCH(A10,Programme!$B$4:$B$46,0),2),"")</f>
        <v xml:space="preserve">► Relier les évolutions technologiques aux inventions et innovations qui marquent des ruptures dans les solutions techniques. </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OTSCIS.1.2</v>
      </c>
      <c r="L10" s="679" t="str">
        <f ca="1">IFERROR(INDEX(Programme!$I$7:$J$94,MATCH($K10,Programme!$I$7:$I$94,0),2),"")</f>
        <v xml:space="preserve">Relier les évolutions technologiques aux inventions et innovations qui marquent des ruptures dans les solutions techniques. </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336" t="s">
        <v>70</v>
      </c>
      <c r="B12" s="1337"/>
      <c r="C12" s="1337"/>
      <c r="D12" s="1337"/>
      <c r="E12" s="1337"/>
      <c r="F12" s="1337"/>
      <c r="G12" s="1337"/>
      <c r="H12" s="1337"/>
      <c r="I12" s="1337"/>
      <c r="J12" s="1337"/>
      <c r="K12" s="1338"/>
      <c r="L12" s="1339"/>
      <c r="M12" s="1340"/>
      <c r="N12" s="1341" t="s">
        <v>72</v>
      </c>
      <c r="O12" s="1342"/>
      <c r="P12" s="1342"/>
      <c r="Q12" s="1342"/>
      <c r="R12" s="1342"/>
      <c r="S12" s="1342"/>
      <c r="T12" s="1342"/>
      <c r="U12" s="1342"/>
      <c r="V12" s="1342"/>
      <c r="W12" s="1342"/>
      <c r="X12" s="1342"/>
      <c r="Y12" s="1343"/>
    </row>
    <row r="13" spans="1:25" ht="30.75" customHeight="1" x14ac:dyDescent="0.25">
      <c r="A13" s="706" t="s">
        <v>787</v>
      </c>
      <c r="B13" s="707"/>
      <c r="C13" s="707"/>
      <c r="D13" s="707"/>
      <c r="E13" s="707"/>
      <c r="F13" s="707"/>
      <c r="G13" s="707"/>
      <c r="H13" s="707"/>
      <c r="I13" s="707"/>
      <c r="J13" s="707"/>
      <c r="K13" s="707"/>
      <c r="L13" s="707"/>
      <c r="M13" s="708"/>
      <c r="N13" s="700" t="s">
        <v>788</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344" t="s">
        <v>382</v>
      </c>
      <c r="B15" s="1345"/>
      <c r="C15" s="1346"/>
      <c r="D15" s="1346"/>
      <c r="E15" s="1346"/>
      <c r="F15" s="1346"/>
      <c r="G15" s="1346"/>
      <c r="H15" s="1346"/>
      <c r="I15" s="1346"/>
      <c r="J15" s="1346"/>
      <c r="K15" s="1347"/>
      <c r="L15" s="1348"/>
      <c r="M15" s="1349"/>
      <c r="N15" s="1350" t="s">
        <v>383</v>
      </c>
      <c r="O15" s="1351"/>
      <c r="P15" s="1351"/>
      <c r="Q15" s="1351"/>
      <c r="R15" s="1351"/>
      <c r="S15" s="1351"/>
      <c r="T15" s="1351"/>
      <c r="U15" s="1351"/>
      <c r="V15" s="1351"/>
      <c r="W15" s="1351"/>
      <c r="X15" s="1351"/>
      <c r="Y15" s="1352"/>
    </row>
    <row r="16" spans="1:25" ht="30" customHeight="1" x14ac:dyDescent="0.25">
      <c r="A16" s="700" t="s">
        <v>789</v>
      </c>
      <c r="B16" s="701"/>
      <c r="C16" s="701"/>
      <c r="D16" s="701"/>
      <c r="E16" s="701"/>
      <c r="F16" s="701"/>
      <c r="G16" s="701"/>
      <c r="H16" s="701"/>
      <c r="I16" s="701"/>
      <c r="J16" s="701"/>
      <c r="K16" s="701"/>
      <c r="L16" s="701"/>
      <c r="M16" s="702"/>
      <c r="N16" s="700" t="s">
        <v>790</v>
      </c>
      <c r="O16" s="701"/>
      <c r="P16" s="701"/>
      <c r="Q16" s="701"/>
      <c r="R16" s="701"/>
      <c r="S16" s="701"/>
      <c r="T16" s="701"/>
      <c r="U16" s="701"/>
      <c r="V16" s="701"/>
      <c r="W16" s="701"/>
      <c r="X16" s="701"/>
      <c r="Y16" s="702"/>
    </row>
    <row r="17" spans="1:25" ht="43.5"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26.25" customHeight="1" x14ac:dyDescent="0.25">
      <c r="A18" s="1353" t="s">
        <v>73</v>
      </c>
      <c r="B18" s="1342"/>
      <c r="C18" s="1342"/>
      <c r="D18" s="1342"/>
      <c r="E18" s="1342"/>
      <c r="F18" s="1342"/>
      <c r="G18" s="1342" t="s">
        <v>791</v>
      </c>
      <c r="H18" s="1342"/>
      <c r="I18" s="1342"/>
      <c r="J18" s="1342"/>
      <c r="K18" s="1341"/>
      <c r="L18" s="1339"/>
      <c r="M18" s="1354"/>
      <c r="N18" s="695" t="s">
        <v>388</v>
      </c>
      <c r="O18" s="696"/>
      <c r="P18" s="696"/>
      <c r="Q18" s="696"/>
      <c r="R18" s="716" t="s">
        <v>792</v>
      </c>
      <c r="S18" s="716"/>
      <c r="T18" s="716"/>
      <c r="U18" s="716"/>
      <c r="V18" s="716"/>
      <c r="W18" s="716"/>
      <c r="X18" s="716"/>
      <c r="Y18" s="717"/>
    </row>
    <row r="19" spans="1:25" ht="15.75" thickBot="1" x14ac:dyDescent="0.3">
      <c r="A19" s="1363" t="s">
        <v>473</v>
      </c>
      <c r="B19" s="1355"/>
      <c r="C19" s="1355"/>
      <c r="D19" s="1355"/>
      <c r="E19" s="1355"/>
      <c r="F19" s="1355"/>
      <c r="G19" s="1355"/>
      <c r="H19" s="1356"/>
      <c r="I19" s="1356"/>
      <c r="J19" s="1356"/>
      <c r="K19" s="1357"/>
      <c r="L19" s="1357"/>
      <c r="M19" s="1358"/>
      <c r="N19" s="697"/>
      <c r="O19" s="698"/>
      <c r="P19" s="698"/>
      <c r="Q19" s="698"/>
      <c r="R19" s="704"/>
      <c r="S19" s="704"/>
      <c r="T19" s="704"/>
      <c r="U19" s="704"/>
      <c r="V19" s="693"/>
      <c r="W19" s="693"/>
      <c r="X19" s="693"/>
      <c r="Y19" s="694"/>
    </row>
    <row r="20" spans="1:25" x14ac:dyDescent="0.25">
      <c r="A20" s="1359"/>
      <c r="B20" s="1351"/>
      <c r="C20" s="1351"/>
      <c r="D20" s="1351"/>
      <c r="E20" s="1351"/>
      <c r="F20" s="1351"/>
      <c r="G20" s="1351"/>
      <c r="H20" s="1347"/>
      <c r="I20" s="1347"/>
      <c r="J20" s="1347"/>
      <c r="K20" s="1360"/>
      <c r="L20" s="1360"/>
      <c r="M20" s="1360"/>
      <c r="N20" s="1360"/>
      <c r="O20" s="1361"/>
      <c r="P20" s="1361"/>
      <c r="Q20" s="1361"/>
      <c r="R20" s="1361"/>
      <c r="S20" s="1361"/>
      <c r="T20" s="1361"/>
      <c r="U20" s="1361"/>
      <c r="V20" s="1361"/>
      <c r="W20" s="1361"/>
      <c r="X20" s="1361"/>
      <c r="Y20" s="1361"/>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362"/>
      <c r="B22" s="1335"/>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793</v>
      </c>
      <c r="D23" s="668"/>
      <c r="E23" s="668"/>
      <c r="F23" s="668"/>
      <c r="G23" s="668"/>
      <c r="H23" s="668"/>
      <c r="I23" s="668"/>
      <c r="J23" s="668"/>
      <c r="K23" s="669"/>
      <c r="L23" s="668" t="s">
        <v>794</v>
      </c>
      <c r="M23" s="668"/>
      <c r="N23" s="668"/>
      <c r="O23" s="668"/>
      <c r="P23" s="668"/>
      <c r="Q23" s="668"/>
      <c r="R23" s="669"/>
      <c r="S23" s="667" t="s">
        <v>795</v>
      </c>
      <c r="T23" s="668"/>
      <c r="U23" s="668"/>
      <c r="V23" s="668"/>
      <c r="W23" s="668"/>
      <c r="X23" s="668"/>
      <c r="Y23" s="669"/>
    </row>
    <row r="24" spans="1:25" ht="90" customHeight="1" x14ac:dyDescent="0.25">
      <c r="A24" s="670" t="s">
        <v>79</v>
      </c>
      <c r="B24" s="671"/>
      <c r="C24" s="667" t="s">
        <v>796</v>
      </c>
      <c r="D24" s="668"/>
      <c r="E24" s="668"/>
      <c r="F24" s="668"/>
      <c r="G24" s="668"/>
      <c r="H24" s="668"/>
      <c r="I24" s="668"/>
      <c r="J24" s="668"/>
      <c r="K24" s="669"/>
      <c r="L24" s="667" t="s">
        <v>797</v>
      </c>
      <c r="M24" s="668"/>
      <c r="N24" s="668"/>
      <c r="O24" s="668"/>
      <c r="P24" s="668"/>
      <c r="Q24" s="668"/>
      <c r="R24" s="669"/>
      <c r="S24" s="667" t="s">
        <v>798</v>
      </c>
      <c r="T24" s="668"/>
      <c r="U24" s="668"/>
      <c r="V24" s="668"/>
      <c r="W24" s="668"/>
      <c r="X24" s="668"/>
      <c r="Y24" s="669"/>
    </row>
    <row r="25" spans="1:25" ht="45" customHeight="1" x14ac:dyDescent="0.25">
      <c r="A25" s="672" t="s">
        <v>81</v>
      </c>
      <c r="B25" s="673"/>
      <c r="C25" s="667" t="s">
        <v>568</v>
      </c>
      <c r="D25" s="668"/>
      <c r="E25" s="668"/>
      <c r="F25" s="668"/>
      <c r="G25" s="668"/>
      <c r="H25" s="668"/>
      <c r="I25" s="668"/>
      <c r="J25" s="668"/>
      <c r="K25" s="669"/>
      <c r="L25" s="667" t="s">
        <v>568</v>
      </c>
      <c r="M25" s="668"/>
      <c r="N25" s="668"/>
      <c r="O25" s="668"/>
      <c r="P25" s="668"/>
      <c r="Q25" s="668"/>
      <c r="R25" s="669"/>
      <c r="S25" s="667" t="s">
        <v>568</v>
      </c>
      <c r="T25" s="668"/>
      <c r="U25" s="668"/>
      <c r="V25" s="668"/>
      <c r="W25" s="668"/>
      <c r="X25" s="668"/>
      <c r="Y25" s="669"/>
    </row>
    <row r="26" spans="1:25" ht="45" customHeight="1" x14ac:dyDescent="0.25">
      <c r="A26" s="672" t="s">
        <v>80</v>
      </c>
      <c r="B26" s="673"/>
      <c r="C26" s="667" t="s">
        <v>799</v>
      </c>
      <c r="D26" s="668"/>
      <c r="E26" s="668"/>
      <c r="F26" s="668"/>
      <c r="G26" s="668"/>
      <c r="H26" s="668"/>
      <c r="I26" s="668"/>
      <c r="J26" s="668"/>
      <c r="K26" s="669"/>
      <c r="L26" s="667" t="s">
        <v>800</v>
      </c>
      <c r="M26" s="668"/>
      <c r="N26" s="668"/>
      <c r="O26" s="668"/>
      <c r="P26" s="668"/>
      <c r="Q26" s="668"/>
      <c r="R26" s="669"/>
      <c r="S26" s="667" t="s">
        <v>801</v>
      </c>
      <c r="T26" s="668"/>
      <c r="U26" s="668"/>
      <c r="V26" s="668"/>
      <c r="W26" s="668"/>
      <c r="X26" s="668"/>
      <c r="Y26" s="669"/>
    </row>
    <row r="27" spans="1:25" ht="63.75" customHeight="1" x14ac:dyDescent="0.25">
      <c r="A27" s="670" t="s">
        <v>341</v>
      </c>
      <c r="B27" s="671"/>
      <c r="C27" s="667" t="s">
        <v>802</v>
      </c>
      <c r="D27" s="668"/>
      <c r="E27" s="668"/>
      <c r="F27" s="668"/>
      <c r="G27" s="668"/>
      <c r="H27" s="668"/>
      <c r="I27" s="668"/>
      <c r="J27" s="668"/>
      <c r="K27" s="669"/>
      <c r="L27" s="667" t="s">
        <v>803</v>
      </c>
      <c r="M27" s="668"/>
      <c r="N27" s="668"/>
      <c r="O27" s="668"/>
      <c r="P27" s="668"/>
      <c r="Q27" s="668"/>
      <c r="R27" s="669"/>
      <c r="S27" s="667" t="s">
        <v>804</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R19:U19"/>
    <mergeCell ref="V19:Y19"/>
    <mergeCell ref="A27:B27"/>
    <mergeCell ref="C27:K27"/>
    <mergeCell ref="L27:R27"/>
    <mergeCell ref="S27:Y27"/>
    <mergeCell ref="A24:B24"/>
    <mergeCell ref="C24:K24"/>
    <mergeCell ref="L24:R24"/>
    <mergeCell ref="S24:Y24"/>
    <mergeCell ref="A25:B25"/>
    <mergeCell ref="C25:K25"/>
    <mergeCell ref="L25:R25"/>
    <mergeCell ref="S25:Y25"/>
    <mergeCell ref="A26:B26"/>
    <mergeCell ref="C26:K26"/>
    <mergeCell ref="L26:R26"/>
    <mergeCell ref="S26:Y2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A21:Y21"/>
    <mergeCell ref="C22:K22"/>
    <mergeCell ref="L22:R22"/>
    <mergeCell ref="S22:Y22"/>
    <mergeCell ref="A23:B23"/>
    <mergeCell ref="C23:K23"/>
    <mergeCell ref="L23:R23"/>
    <mergeCell ref="S23:Y2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6" zoomScale="85" zoomScaleNormal="85" workbookViewId="0">
      <selection activeCell="N18" sqref="N18:Q19"/>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520</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4) Programmer un objet</v>
      </c>
      <c r="C2" s="677"/>
      <c r="D2" s="677"/>
      <c r="E2" s="677"/>
      <c r="F2" s="677"/>
      <c r="G2" s="677"/>
      <c r="H2" s="677"/>
      <c r="I2" s="677"/>
      <c r="J2" s="677"/>
      <c r="K2" s="677"/>
      <c r="L2" s="677"/>
      <c r="M2" s="678"/>
      <c r="N2" s="296" t="str">
        <f>INDEX(Problématiques_compétences!$B$3:$D$118,MATCH(A1,Problématiques_compétences!$D$3:$D$118,0),1)</f>
        <v>Comment utiliser  la technologie RFID ? (ouvrir automatiquement un portail )  N</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2.7</v>
      </c>
      <c r="B4" s="683" t="str">
        <f ca="1">INDEX(Programme!$B$4:$C$46,MATCH(A4,Programme!$B$4:$B$46,0),2)</f>
        <v>► Imaginer, concevoir et programmer des applications informatiques nomades.</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DIC.1.5</v>
      </c>
      <c r="L4" s="679" t="str">
        <f ca="1">IFERROR(INDEX(Programme!$I$7:$J$94,MATCH($K4,Programme!$I$7:$I$94,0),2),"")</f>
        <v>Imaginer des solutions pour produire des objets et des éléments de programmes informatiques en réponse au besoin.</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Design. Innovation et créativité. Veille. Représentation de solutions (croquis, schémas, algorithmes). Réalité augmentée. Objets connectés.</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IP.2.2</v>
      </c>
      <c r="L5" s="681" t="str">
        <f ca="1">IFERROR(INDEX(Programme!$I$7:$J$94,MATCH($K5,Programme!$I$7:$I$94,0),2),"")</f>
        <v>Écrire, mettre au point (tester, corriger) et exécuter un programme commandant un système réel et vérifier le comportement attendu.</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4.2</v>
      </c>
      <c r="B6" s="683" t="str">
        <f ca="1">IFERROR(INDEX(Programme!$B$4:$C$46,MATCH(A6,Programme!$B$4:$B$46,0),2),"")</f>
        <v>► Appliquer les principes élémentaires de l’algorithmique et du codage à la résolution d’un problème simple.</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IP.2.3</v>
      </c>
      <c r="L6" s="679" t="str">
        <f ca="1">IFERROR(INDEX(Programme!$I$7:$J$94,MATCH($K6,Programme!$I$7:$I$94,0),2),"")</f>
        <v>Écrire un programme dans lequel des actions sont déclenchées par des événements extérieurs.</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5.5</v>
      </c>
      <c r="B8" s="683" t="str">
        <f ca="1">IFERROR(INDEX(Programme!$B$4:$C$46,MATCH(A8,Programme!$B$4:$B$46,0),2),"")</f>
        <v>► Modifier ou paramétrer le fonctionnement d’un objet communicant.</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IP.2.3</v>
      </c>
      <c r="L8" s="679" t="str">
        <f ca="1">IFERROR(INDEX(Programme!$I$7:$J$94,MATCH($K8,Programme!$I$7:$I$94,0),2),"")</f>
        <v>Écrire un programme dans lequel des actions sont déclenchées par des événements extérieurs.</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CS 5.7</v>
      </c>
      <c r="B10" s="683" t="str">
        <f ca="1">IFERROR(INDEX(Programme!$B$4:$C$46,MATCH(A10,Programme!$B$4:$B$46,0),2),"")</f>
        <v>► Analyser le comportement attendu d’un système réel et décomposer le problème posé en sous-problèmes afin de structurer un programme de commande.</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IP.2.1</v>
      </c>
      <c r="L10" s="679" t="str">
        <f ca="1">IFERROR(INDEX(Programme!$I$7:$J$94,MATCH($K10,Programme!$I$7:$I$94,0),2),"")</f>
        <v>Analyser le comportement attendu d’un système réel et décomposer le problème posé en sous-problèmes afin de structurer un programme de commande.</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365" t="s">
        <v>70</v>
      </c>
      <c r="B12" s="1366"/>
      <c r="C12" s="1366"/>
      <c r="D12" s="1366"/>
      <c r="E12" s="1366"/>
      <c r="F12" s="1366"/>
      <c r="G12" s="1366"/>
      <c r="H12" s="1366"/>
      <c r="I12" s="1366"/>
      <c r="J12" s="1366"/>
      <c r="K12" s="1367"/>
      <c r="L12" s="1368"/>
      <c r="M12" s="1369"/>
      <c r="N12" s="1370" t="s">
        <v>72</v>
      </c>
      <c r="O12" s="1371"/>
      <c r="P12" s="1371"/>
      <c r="Q12" s="1371"/>
      <c r="R12" s="1371"/>
      <c r="S12" s="1371"/>
      <c r="T12" s="1371"/>
      <c r="U12" s="1371"/>
      <c r="V12" s="1371"/>
      <c r="W12" s="1371"/>
      <c r="X12" s="1371"/>
      <c r="Y12" s="1372"/>
    </row>
    <row r="13" spans="1:25" ht="30.75" customHeight="1" x14ac:dyDescent="0.25">
      <c r="A13" s="706" t="s">
        <v>700</v>
      </c>
      <c r="B13" s="707"/>
      <c r="C13" s="707"/>
      <c r="D13" s="707"/>
      <c r="E13" s="707"/>
      <c r="F13" s="707"/>
      <c r="G13" s="707"/>
      <c r="H13" s="707"/>
      <c r="I13" s="707"/>
      <c r="J13" s="707"/>
      <c r="K13" s="707"/>
      <c r="L13" s="707"/>
      <c r="M13" s="708"/>
      <c r="N13" s="700" t="s">
        <v>701</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373" t="s">
        <v>382</v>
      </c>
      <c r="B15" s="1374"/>
      <c r="C15" s="1375"/>
      <c r="D15" s="1375"/>
      <c r="E15" s="1375"/>
      <c r="F15" s="1375"/>
      <c r="G15" s="1375"/>
      <c r="H15" s="1375"/>
      <c r="I15" s="1375"/>
      <c r="J15" s="1375"/>
      <c r="K15" s="1376"/>
      <c r="L15" s="1377"/>
      <c r="M15" s="1378"/>
      <c r="N15" s="1379" t="s">
        <v>383</v>
      </c>
      <c r="O15" s="1380"/>
      <c r="P15" s="1380"/>
      <c r="Q15" s="1380"/>
      <c r="R15" s="1380"/>
      <c r="S15" s="1380"/>
      <c r="T15" s="1380"/>
      <c r="U15" s="1380"/>
      <c r="V15" s="1380"/>
      <c r="W15" s="1380"/>
      <c r="X15" s="1380"/>
      <c r="Y15" s="1381"/>
    </row>
    <row r="16" spans="1:25" ht="30" customHeight="1" x14ac:dyDescent="0.25">
      <c r="A16" s="700" t="s">
        <v>702</v>
      </c>
      <c r="B16" s="701"/>
      <c r="C16" s="701"/>
      <c r="D16" s="701"/>
      <c r="E16" s="701"/>
      <c r="F16" s="701"/>
      <c r="G16" s="701"/>
      <c r="H16" s="701"/>
      <c r="I16" s="701"/>
      <c r="J16" s="701"/>
      <c r="K16" s="701"/>
      <c r="L16" s="701"/>
      <c r="M16" s="702"/>
      <c r="N16" s="700" t="s">
        <v>703</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1382" t="s">
        <v>73</v>
      </c>
      <c r="B18" s="1371"/>
      <c r="C18" s="1371"/>
      <c r="D18" s="1371"/>
      <c r="E18" s="1371"/>
      <c r="F18" s="1371" t="s">
        <v>847</v>
      </c>
      <c r="G18" s="1371"/>
      <c r="H18" s="1371"/>
      <c r="I18" s="1371"/>
      <c r="J18" s="1371"/>
      <c r="K18" s="1370"/>
      <c r="L18" s="1368"/>
      <c r="M18" s="1383"/>
      <c r="N18" s="695" t="s">
        <v>388</v>
      </c>
      <c r="O18" s="696"/>
      <c r="P18" s="696"/>
      <c r="Q18" s="696"/>
      <c r="R18" s="716" t="s">
        <v>704</v>
      </c>
      <c r="S18" s="716"/>
      <c r="T18" s="716"/>
      <c r="U18" s="716"/>
      <c r="V18" s="716"/>
      <c r="W18" s="716"/>
      <c r="X18" s="716"/>
      <c r="Y18" s="717"/>
    </row>
    <row r="19" spans="1:25" ht="29.25" customHeight="1" thickBot="1" x14ac:dyDescent="0.3">
      <c r="A19" s="1392" t="s">
        <v>473</v>
      </c>
      <c r="B19" s="1384"/>
      <c r="C19" s="1384"/>
      <c r="D19" s="1384"/>
      <c r="E19" s="1384"/>
      <c r="F19" s="1384"/>
      <c r="G19" s="1384"/>
      <c r="H19" s="1385"/>
      <c r="I19" s="1385"/>
      <c r="J19" s="1385"/>
      <c r="K19" s="1386"/>
      <c r="L19" s="1386"/>
      <c r="M19" s="1387"/>
      <c r="N19" s="697"/>
      <c r="O19" s="698"/>
      <c r="P19" s="698"/>
      <c r="Q19" s="698"/>
      <c r="R19" s="704" t="s">
        <v>705</v>
      </c>
      <c r="S19" s="704"/>
      <c r="T19" s="704"/>
      <c r="U19" s="704"/>
      <c r="V19" s="693"/>
      <c r="W19" s="693"/>
      <c r="X19" s="693"/>
      <c r="Y19" s="694"/>
    </row>
    <row r="20" spans="1:25" x14ac:dyDescent="0.25">
      <c r="A20" s="1388"/>
      <c r="B20" s="1380"/>
      <c r="C20" s="1380"/>
      <c r="D20" s="1380"/>
      <c r="E20" s="1380"/>
      <c r="F20" s="1380"/>
      <c r="G20" s="1380"/>
      <c r="H20" s="1376"/>
      <c r="I20" s="1376"/>
      <c r="J20" s="1376"/>
      <c r="K20" s="1389"/>
      <c r="L20" s="1389"/>
      <c r="M20" s="1389"/>
      <c r="N20" s="1389"/>
      <c r="O20" s="1390"/>
      <c r="P20" s="1390"/>
      <c r="Q20" s="1390"/>
      <c r="R20" s="1390"/>
      <c r="S20" s="1390"/>
      <c r="T20" s="1390"/>
      <c r="U20" s="1390"/>
      <c r="V20" s="1390"/>
      <c r="W20" s="1390"/>
      <c r="X20" s="1390"/>
      <c r="Y20" s="1390"/>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391"/>
      <c r="B22" s="1364"/>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706</v>
      </c>
      <c r="D23" s="668"/>
      <c r="E23" s="668"/>
      <c r="F23" s="668"/>
      <c r="G23" s="668"/>
      <c r="H23" s="668"/>
      <c r="I23" s="668"/>
      <c r="J23" s="668"/>
      <c r="K23" s="669"/>
      <c r="L23" s="668" t="s">
        <v>707</v>
      </c>
      <c r="M23" s="668"/>
      <c r="N23" s="668"/>
      <c r="O23" s="668"/>
      <c r="P23" s="668"/>
      <c r="Q23" s="668"/>
      <c r="R23" s="669"/>
      <c r="S23" s="667" t="s">
        <v>708</v>
      </c>
      <c r="T23" s="668"/>
      <c r="U23" s="668"/>
      <c r="V23" s="668"/>
      <c r="W23" s="668"/>
      <c r="X23" s="668"/>
      <c r="Y23" s="669"/>
    </row>
    <row r="24" spans="1:25" ht="157.5" customHeight="1" x14ac:dyDescent="0.25">
      <c r="A24" s="670" t="s">
        <v>79</v>
      </c>
      <c r="B24" s="671"/>
      <c r="C24" s="667" t="s">
        <v>709</v>
      </c>
      <c r="D24" s="668"/>
      <c r="E24" s="668"/>
      <c r="F24" s="668"/>
      <c r="G24" s="668"/>
      <c r="H24" s="668"/>
      <c r="I24" s="668"/>
      <c r="J24" s="668"/>
      <c r="K24" s="669"/>
      <c r="L24" s="667" t="s">
        <v>710</v>
      </c>
      <c r="M24" s="668"/>
      <c r="N24" s="668"/>
      <c r="O24" s="668"/>
      <c r="P24" s="668"/>
      <c r="Q24" s="668"/>
      <c r="R24" s="669"/>
      <c r="S24" s="667" t="s">
        <v>711</v>
      </c>
      <c r="T24" s="668"/>
      <c r="U24" s="668"/>
      <c r="V24" s="668"/>
      <c r="W24" s="668"/>
      <c r="X24" s="668"/>
      <c r="Y24" s="669"/>
    </row>
    <row r="25" spans="1:25" ht="81" customHeight="1" x14ac:dyDescent="0.25">
      <c r="A25" s="672" t="s">
        <v>81</v>
      </c>
      <c r="B25" s="673"/>
      <c r="C25" s="667" t="s">
        <v>712</v>
      </c>
      <c r="D25" s="668"/>
      <c r="E25" s="668"/>
      <c r="F25" s="668"/>
      <c r="G25" s="668"/>
      <c r="H25" s="668"/>
      <c r="I25" s="668"/>
      <c r="J25" s="668"/>
      <c r="K25" s="669"/>
      <c r="L25" s="667" t="s">
        <v>713</v>
      </c>
      <c r="M25" s="668"/>
      <c r="N25" s="668"/>
      <c r="O25" s="668"/>
      <c r="P25" s="668"/>
      <c r="Q25" s="668"/>
      <c r="R25" s="669"/>
      <c r="S25" s="667" t="s">
        <v>714</v>
      </c>
      <c r="T25" s="668"/>
      <c r="U25" s="668"/>
      <c r="V25" s="668"/>
      <c r="W25" s="668"/>
      <c r="X25" s="668"/>
      <c r="Y25" s="669"/>
    </row>
    <row r="26" spans="1:25" ht="70.5" customHeight="1" x14ac:dyDescent="0.25">
      <c r="A26" s="672" t="s">
        <v>80</v>
      </c>
      <c r="B26" s="673"/>
      <c r="C26" s="667" t="s">
        <v>715</v>
      </c>
      <c r="D26" s="668"/>
      <c r="E26" s="668"/>
      <c r="F26" s="668"/>
      <c r="G26" s="668"/>
      <c r="H26" s="668"/>
      <c r="I26" s="668"/>
      <c r="J26" s="668"/>
      <c r="K26" s="669"/>
      <c r="L26" s="667" t="s">
        <v>716</v>
      </c>
      <c r="M26" s="668"/>
      <c r="N26" s="668"/>
      <c r="O26" s="668"/>
      <c r="P26" s="668"/>
      <c r="Q26" s="668"/>
      <c r="R26" s="669"/>
      <c r="S26" s="667" t="s">
        <v>717</v>
      </c>
      <c r="T26" s="668"/>
      <c r="U26" s="668"/>
      <c r="V26" s="668"/>
      <c r="W26" s="668"/>
      <c r="X26" s="668"/>
      <c r="Y26" s="669"/>
    </row>
    <row r="27" spans="1:25" ht="45" customHeight="1" x14ac:dyDescent="0.25">
      <c r="A27" s="670" t="s">
        <v>341</v>
      </c>
      <c r="B27" s="671"/>
      <c r="C27" s="667" t="s">
        <v>718</v>
      </c>
      <c r="D27" s="668"/>
      <c r="E27" s="668"/>
      <c r="F27" s="668"/>
      <c r="G27" s="668"/>
      <c r="H27" s="668"/>
      <c r="I27" s="668"/>
      <c r="J27" s="668"/>
      <c r="K27" s="669"/>
      <c r="L27" s="667" t="s">
        <v>719</v>
      </c>
      <c r="M27" s="668"/>
      <c r="N27" s="668"/>
      <c r="O27" s="668"/>
      <c r="P27" s="668"/>
      <c r="Q27" s="668"/>
      <c r="R27" s="669"/>
      <c r="S27" s="667" t="s">
        <v>720</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B6:J6"/>
    <mergeCell ref="L6:Q6"/>
    <mergeCell ref="R6:Y6"/>
    <mergeCell ref="L7:Q7"/>
    <mergeCell ref="L5:Q5"/>
    <mergeCell ref="R5:Y5"/>
    <mergeCell ref="R7:Y7"/>
    <mergeCell ref="A1:A2"/>
    <mergeCell ref="B2:M2"/>
    <mergeCell ref="B4:J4"/>
    <mergeCell ref="L4:Q4"/>
    <mergeCell ref="R4:Y4"/>
    <mergeCell ref="B8:J8"/>
    <mergeCell ref="L8:Q8"/>
    <mergeCell ref="R8:Y8"/>
    <mergeCell ref="L9:Q9"/>
    <mergeCell ref="R9:Y9"/>
    <mergeCell ref="B10:J10"/>
    <mergeCell ref="L10:Q10"/>
    <mergeCell ref="R10:Y10"/>
    <mergeCell ref="B11:J11"/>
    <mergeCell ref="L11:Q11"/>
    <mergeCell ref="R11:Y11"/>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0" zoomScale="85" zoomScaleNormal="85" workbookViewId="0">
      <selection activeCell="AE12" sqref="AE12"/>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519</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4) Programmer un objet</v>
      </c>
      <c r="C2" s="677"/>
      <c r="D2" s="677"/>
      <c r="E2" s="677"/>
      <c r="F2" s="677"/>
      <c r="G2" s="677"/>
      <c r="H2" s="677"/>
      <c r="I2" s="677"/>
      <c r="J2" s="677"/>
      <c r="K2" s="677"/>
      <c r="L2" s="677"/>
      <c r="M2" s="678"/>
      <c r="N2" s="296" t="str">
        <f>INDEX(Problématiques_compétences!$B$3:$D$118,MATCH(A1,Problématiques_compétences!$D$3:$D$118,0),1)</f>
        <v>Comment piloter par l’intermédiaire d’un Smartphone ou d’une tablette un système technique ?  N+1</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CS 1.6</v>
      </c>
      <c r="B4" s="683" t="str">
        <f ca="1">INDEX(Programme!$B$4:$C$46,MATCH(A4,Programme!$B$4:$B$46,0),2)</f>
        <v>► Analyser le fonctionnement et la structure d’un objet, identifier les entrées et sorties.</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MSOST.1.3</v>
      </c>
      <c r="L4" s="679" t="str">
        <f ca="1">IFERROR(INDEX(Programme!$I$7:$J$94,MATCH($K4,Programme!$I$7:$I$94,0),2),"")</f>
        <v>Analyser le fonctionnement et la structure d’un objet, identifier les entrées et sorties.</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Représentation fonctionnelle des systèmes. Structure des systèmes. Chaîne d’énergie.Chaîne d’information.</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5.4</v>
      </c>
      <c r="B6" s="683" t="str">
        <f ca="1">IFERROR(INDEX(Programme!$B$4:$C$46,MATCH(A6,Programme!$B$4:$B$46,0),2),"")</f>
        <v>► Piloter un système connecté localement ou à distance.</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IP.2.2</v>
      </c>
      <c r="L6" s="679" t="str">
        <f ca="1">IFERROR(INDEX(Programme!$I$7:$J$94,MATCH($K6,Programme!$I$7:$I$94,0),2),"")</f>
        <v>Écrire, mettre au point (tester, corriger) et exécuter un programme commandant un système réel et vérifier le comportement attendu.</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5.5</v>
      </c>
      <c r="B8" s="683" t="str">
        <f ca="1">IFERROR(INDEX(Programme!$B$4:$C$46,MATCH(A8,Programme!$B$4:$B$46,0),2),"")</f>
        <v>► Modifier ou paramétrer le fonctionnement d’un objet communicant.</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IP.2.3</v>
      </c>
      <c r="L8" s="679" t="str">
        <f ca="1">IFERROR(INDEX(Programme!$I$7:$J$94,MATCH($K8,Programme!$I$7:$I$94,0),2),"")</f>
        <v>Écrire un programme dans lequel des actions sont déclenchées par des événements extérieurs.</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683" t="str">
        <f ca="1">IFERROR(INDEX(Programme!$B$4:$C$46,MATCH(A10,Programme!$B$4:$B$46,0),2),"")</f>
        <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
      </c>
      <c r="L10" s="679" t="str">
        <f ca="1">IFERROR(INDEX(Programme!$I$7:$J$94,MATCH($K10,Programme!$I$7:$I$94,0),2),"")</f>
        <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394" t="s">
        <v>70</v>
      </c>
      <c r="B12" s="1395"/>
      <c r="C12" s="1395"/>
      <c r="D12" s="1395"/>
      <c r="E12" s="1395"/>
      <c r="F12" s="1395"/>
      <c r="G12" s="1395"/>
      <c r="H12" s="1395"/>
      <c r="I12" s="1395"/>
      <c r="J12" s="1395"/>
      <c r="K12" s="1396"/>
      <c r="L12" s="1397"/>
      <c r="M12" s="1398"/>
      <c r="N12" s="1399" t="s">
        <v>72</v>
      </c>
      <c r="O12" s="1400"/>
      <c r="P12" s="1400"/>
      <c r="Q12" s="1400"/>
      <c r="R12" s="1400"/>
      <c r="S12" s="1400"/>
      <c r="T12" s="1400"/>
      <c r="U12" s="1400"/>
      <c r="V12" s="1400"/>
      <c r="W12" s="1400"/>
      <c r="X12" s="1400"/>
      <c r="Y12" s="1401"/>
    </row>
    <row r="13" spans="1:25" ht="30.75" customHeight="1" x14ac:dyDescent="0.25">
      <c r="A13" s="706" t="s">
        <v>721</v>
      </c>
      <c r="B13" s="707"/>
      <c r="C13" s="707"/>
      <c r="D13" s="707"/>
      <c r="E13" s="707"/>
      <c r="F13" s="707"/>
      <c r="G13" s="707"/>
      <c r="H13" s="707"/>
      <c r="I13" s="707"/>
      <c r="J13" s="707"/>
      <c r="K13" s="707"/>
      <c r="L13" s="707"/>
      <c r="M13" s="708"/>
      <c r="N13" s="700" t="s">
        <v>722</v>
      </c>
      <c r="O13" s="701"/>
      <c r="P13" s="701"/>
      <c r="Q13" s="701"/>
      <c r="R13" s="701"/>
      <c r="S13" s="701"/>
      <c r="T13" s="701"/>
      <c r="U13" s="701"/>
      <c r="V13" s="701"/>
      <c r="W13" s="701"/>
      <c r="X13" s="701"/>
      <c r="Y13" s="702"/>
    </row>
    <row r="14" spans="1:25" ht="3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402" t="s">
        <v>382</v>
      </c>
      <c r="B15" s="1403"/>
      <c r="C15" s="1404"/>
      <c r="D15" s="1404"/>
      <c r="E15" s="1404"/>
      <c r="F15" s="1404"/>
      <c r="G15" s="1404"/>
      <c r="H15" s="1404"/>
      <c r="I15" s="1404"/>
      <c r="J15" s="1404"/>
      <c r="K15" s="1405"/>
      <c r="L15" s="1406"/>
      <c r="M15" s="1407"/>
      <c r="N15" s="1408" t="s">
        <v>383</v>
      </c>
      <c r="O15" s="1409"/>
      <c r="P15" s="1409"/>
      <c r="Q15" s="1409"/>
      <c r="R15" s="1409"/>
      <c r="S15" s="1409"/>
      <c r="T15" s="1409"/>
      <c r="U15" s="1409"/>
      <c r="V15" s="1409"/>
      <c r="W15" s="1409"/>
      <c r="X15" s="1409"/>
      <c r="Y15" s="1410"/>
    </row>
    <row r="16" spans="1:25" ht="30" customHeight="1" x14ac:dyDescent="0.25">
      <c r="A16" s="700" t="s">
        <v>723</v>
      </c>
      <c r="B16" s="701"/>
      <c r="C16" s="701"/>
      <c r="D16" s="701"/>
      <c r="E16" s="701"/>
      <c r="F16" s="701"/>
      <c r="G16" s="701"/>
      <c r="H16" s="701"/>
      <c r="I16" s="701"/>
      <c r="J16" s="701"/>
      <c r="K16" s="701"/>
      <c r="L16" s="701"/>
      <c r="M16" s="702"/>
      <c r="N16" s="700" t="s">
        <v>724</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1411" t="s">
        <v>73</v>
      </c>
      <c r="B18" s="1400"/>
      <c r="C18" s="1400"/>
      <c r="D18" s="1400"/>
      <c r="E18" s="1400"/>
      <c r="F18" s="718" t="s">
        <v>654</v>
      </c>
      <c r="G18" s="718"/>
      <c r="H18" s="718"/>
      <c r="I18" s="718"/>
      <c r="J18" s="718"/>
      <c r="K18" s="718"/>
      <c r="L18" s="718"/>
      <c r="M18" s="719"/>
      <c r="N18" s="695" t="s">
        <v>388</v>
      </c>
      <c r="O18" s="696"/>
      <c r="P18" s="696"/>
      <c r="Q18" s="696"/>
      <c r="R18" s="718" t="s">
        <v>725</v>
      </c>
      <c r="S18" s="718"/>
      <c r="T18" s="718"/>
      <c r="U18" s="718"/>
      <c r="V18" s="718"/>
      <c r="W18" s="718"/>
      <c r="X18" s="718"/>
      <c r="Y18" s="719"/>
    </row>
    <row r="19" spans="1:25" ht="48" customHeight="1" thickBot="1" x14ac:dyDescent="0.3">
      <c r="A19" s="1418" t="s">
        <v>473</v>
      </c>
      <c r="B19" s="1412"/>
      <c r="C19" s="745" t="s">
        <v>726</v>
      </c>
      <c r="D19" s="745"/>
      <c r="E19" s="745"/>
      <c r="F19" s="745"/>
      <c r="G19" s="745"/>
      <c r="H19" s="745"/>
      <c r="I19" s="1413"/>
      <c r="J19" s="1413"/>
      <c r="K19" s="720" t="s">
        <v>727</v>
      </c>
      <c r="L19" s="720"/>
      <c r="M19" s="721"/>
      <c r="N19" s="697"/>
      <c r="O19" s="698"/>
      <c r="P19" s="698"/>
      <c r="Q19" s="698"/>
      <c r="R19" s="720"/>
      <c r="S19" s="720"/>
      <c r="T19" s="720"/>
      <c r="U19" s="720"/>
      <c r="V19" s="720"/>
      <c r="W19" s="720"/>
      <c r="X19" s="720"/>
      <c r="Y19" s="721"/>
    </row>
    <row r="20" spans="1:25" x14ac:dyDescent="0.25">
      <c r="A20" s="1414"/>
      <c r="B20" s="1409"/>
      <c r="C20" s="1409"/>
      <c r="D20" s="1409"/>
      <c r="E20" s="1409"/>
      <c r="F20" s="1409"/>
      <c r="G20" s="1409"/>
      <c r="H20" s="1405"/>
      <c r="I20" s="1405"/>
      <c r="J20" s="1405"/>
      <c r="K20" s="1415"/>
      <c r="L20" s="1415"/>
      <c r="M20" s="1415"/>
      <c r="N20" s="1415"/>
      <c r="O20" s="1416"/>
      <c r="P20" s="1416"/>
      <c r="Q20" s="1416"/>
      <c r="R20" s="1416"/>
      <c r="S20" s="1416"/>
      <c r="T20" s="1416"/>
      <c r="U20" s="1416"/>
      <c r="V20" s="1416"/>
      <c r="W20" s="1416"/>
      <c r="X20" s="1416"/>
      <c r="Y20" s="1416"/>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417"/>
      <c r="B22" s="1393"/>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728</v>
      </c>
      <c r="D23" s="668"/>
      <c r="E23" s="668"/>
      <c r="F23" s="668"/>
      <c r="G23" s="668"/>
      <c r="H23" s="668"/>
      <c r="I23" s="668"/>
      <c r="J23" s="668"/>
      <c r="K23" s="669"/>
      <c r="L23" s="668" t="s">
        <v>729</v>
      </c>
      <c r="M23" s="668"/>
      <c r="N23" s="668"/>
      <c r="O23" s="668"/>
      <c r="P23" s="668"/>
      <c r="Q23" s="668"/>
      <c r="R23" s="669"/>
      <c r="S23" s="667" t="s">
        <v>730</v>
      </c>
      <c r="T23" s="668"/>
      <c r="U23" s="668"/>
      <c r="V23" s="668"/>
      <c r="W23" s="668"/>
      <c r="X23" s="668"/>
      <c r="Y23" s="669"/>
    </row>
    <row r="24" spans="1:25" ht="134.25" customHeight="1" x14ac:dyDescent="0.25">
      <c r="A24" s="670" t="s">
        <v>79</v>
      </c>
      <c r="B24" s="671"/>
      <c r="C24" s="667" t="s">
        <v>731</v>
      </c>
      <c r="D24" s="668"/>
      <c r="E24" s="668"/>
      <c r="F24" s="668"/>
      <c r="G24" s="668"/>
      <c r="H24" s="668"/>
      <c r="I24" s="668"/>
      <c r="J24" s="668"/>
      <c r="K24" s="669"/>
      <c r="L24" s="667" t="s">
        <v>732</v>
      </c>
      <c r="M24" s="668"/>
      <c r="N24" s="668"/>
      <c r="O24" s="668"/>
      <c r="P24" s="668"/>
      <c r="Q24" s="668"/>
      <c r="R24" s="669"/>
      <c r="S24" s="667" t="s">
        <v>733</v>
      </c>
      <c r="T24" s="668"/>
      <c r="U24" s="668"/>
      <c r="V24" s="668"/>
      <c r="W24" s="668"/>
      <c r="X24" s="668"/>
      <c r="Y24" s="669"/>
    </row>
    <row r="25" spans="1:25" ht="45" customHeight="1" x14ac:dyDescent="0.25">
      <c r="A25" s="672" t="s">
        <v>81</v>
      </c>
      <c r="B25" s="673"/>
      <c r="C25" s="667" t="s">
        <v>734</v>
      </c>
      <c r="D25" s="668"/>
      <c r="E25" s="668"/>
      <c r="F25" s="668"/>
      <c r="G25" s="668"/>
      <c r="H25" s="668"/>
      <c r="I25" s="668"/>
      <c r="J25" s="668"/>
      <c r="K25" s="669"/>
      <c r="L25" s="667" t="s">
        <v>735</v>
      </c>
      <c r="M25" s="668"/>
      <c r="N25" s="668"/>
      <c r="O25" s="668"/>
      <c r="P25" s="668"/>
      <c r="Q25" s="668"/>
      <c r="R25" s="669"/>
      <c r="S25" s="667" t="s">
        <v>736</v>
      </c>
      <c r="T25" s="668"/>
      <c r="U25" s="668"/>
      <c r="V25" s="668"/>
      <c r="W25" s="668"/>
      <c r="X25" s="668"/>
      <c r="Y25" s="669"/>
    </row>
    <row r="26" spans="1:25" ht="45" customHeight="1" x14ac:dyDescent="0.25">
      <c r="A26" s="672" t="s">
        <v>80</v>
      </c>
      <c r="B26" s="673"/>
      <c r="C26" s="667" t="s">
        <v>737</v>
      </c>
      <c r="D26" s="668"/>
      <c r="E26" s="668"/>
      <c r="F26" s="668"/>
      <c r="G26" s="668"/>
      <c r="H26" s="668"/>
      <c r="I26" s="668"/>
      <c r="J26" s="668"/>
      <c r="K26" s="669"/>
      <c r="L26" s="667" t="s">
        <v>738</v>
      </c>
      <c r="M26" s="668"/>
      <c r="N26" s="668"/>
      <c r="O26" s="668"/>
      <c r="P26" s="668"/>
      <c r="Q26" s="668"/>
      <c r="R26" s="669"/>
      <c r="S26" s="667" t="s">
        <v>739</v>
      </c>
      <c r="T26" s="668"/>
      <c r="U26" s="668"/>
      <c r="V26" s="668"/>
      <c r="W26" s="668"/>
      <c r="X26" s="668"/>
      <c r="Y26" s="669"/>
    </row>
    <row r="27" spans="1:25" ht="66.75" customHeight="1" x14ac:dyDescent="0.25">
      <c r="A27" s="670" t="s">
        <v>341</v>
      </c>
      <c r="B27" s="671"/>
      <c r="C27" s="667" t="s">
        <v>740</v>
      </c>
      <c r="D27" s="668"/>
      <c r="E27" s="668"/>
      <c r="F27" s="668"/>
      <c r="G27" s="668"/>
      <c r="H27" s="668"/>
      <c r="I27" s="668"/>
      <c r="J27" s="668"/>
      <c r="K27" s="669"/>
      <c r="L27" s="667" t="s">
        <v>741</v>
      </c>
      <c r="M27" s="668"/>
      <c r="N27" s="668"/>
      <c r="O27" s="668"/>
      <c r="P27" s="668"/>
      <c r="Q27" s="668"/>
      <c r="R27" s="669"/>
      <c r="S27" s="667" t="s">
        <v>742</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L5:Q5"/>
    <mergeCell ref="R5:Y5"/>
    <mergeCell ref="B11:J11"/>
    <mergeCell ref="L11:Q11"/>
    <mergeCell ref="R11:Y11"/>
    <mergeCell ref="B6:J6"/>
    <mergeCell ref="L6:Q6"/>
    <mergeCell ref="R6:Y6"/>
    <mergeCell ref="L7:Q7"/>
    <mergeCell ref="R7:Y7"/>
    <mergeCell ref="B8:J8"/>
    <mergeCell ref="L8:Q8"/>
    <mergeCell ref="R8:Y8"/>
    <mergeCell ref="L9:Q9"/>
    <mergeCell ref="R9:Y9"/>
    <mergeCell ref="B10:J10"/>
    <mergeCell ref="A1:A2"/>
    <mergeCell ref="B2:M2"/>
    <mergeCell ref="B4:J4"/>
    <mergeCell ref="L4:Q4"/>
    <mergeCell ref="R4:Y4"/>
    <mergeCell ref="L10:Q10"/>
    <mergeCell ref="R10:Y10"/>
    <mergeCell ref="A13:M14"/>
    <mergeCell ref="N13:Y14"/>
    <mergeCell ref="A16:M17"/>
    <mergeCell ref="N16:Y17"/>
    <mergeCell ref="N18:Q19"/>
    <mergeCell ref="F18:M18"/>
    <mergeCell ref="C19:H19"/>
    <mergeCell ref="K19:M19"/>
    <mergeCell ref="R18: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3" zoomScale="85" zoomScaleNormal="85" workbookViewId="0">
      <selection activeCell="L26" sqref="L26:R26"/>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492</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f>INDEX(Problématiques_compétences!$A$3:$D$118,QUOTIENT(MATCH(A1,Problématiques_compétences!$D$3:$D$118,0),8)*8+2,1)</f>
        <v>0</v>
      </c>
      <c r="C2" s="677"/>
      <c r="D2" s="677"/>
      <c r="E2" s="677"/>
      <c r="F2" s="677"/>
      <c r="G2" s="677"/>
      <c r="H2" s="677"/>
      <c r="I2" s="677"/>
      <c r="J2" s="677"/>
      <c r="K2" s="677"/>
      <c r="L2" s="677"/>
      <c r="M2" s="678"/>
      <c r="N2" s="296" t="str">
        <f>INDEX(Problématiques_compétences!$B$3:$D$118,MATCH(A1,Problématiques_compétences!$D$3:$D$118,0),1)</f>
        <v>Appropriation du CDC et Recherches de solutions</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2.2</v>
      </c>
      <c r="B4" s="683" t="str">
        <f ca="1">INDEX(Programme!$B$4:$C$46,MATCH(A4,Programme!$B$4:$B$46,0),2)</f>
        <v>► Identifier le(s) matériau(x), les flux d’énergie et d’information dans le cadre d’une production technique sur un objet et décrire les transformations qui s’opèrent.</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MSOST.1.4</v>
      </c>
      <c r="L4" s="679" t="str">
        <f ca="1">IFERROR(INDEX(Programme!$I$7:$J$94,MATCH($K4,Programme!$I$7:$I$94,0),2),"")</f>
        <v>Identifier le(s) matériau(x), les flux d’énergie et d’information sur un objet et décrire les transformations qui s’opèrent.</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Familles de matériaux avec leurs principales caractéristiques. Sources d’énergies. Chaîne d’énergie. Chaîne d’information.</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2.3</v>
      </c>
      <c r="B6" s="683" t="str">
        <f ca="1">IFERROR(INDEX(Programme!$B$4:$C$46,MATCH(A6,Programme!$B$4:$B$46,0),2),"")</f>
        <v>► S’approprier un cahier des charges.</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DIC.1.2</v>
      </c>
      <c r="L6" s="679" t="str">
        <f ca="1">IFERROR(INDEX(Programme!$I$7:$J$94,MATCH($K6,Programme!$I$7:$I$94,0),2),"")</f>
        <v>Identifier les conditions, contraintes (normes et règlements) et ressources correspondantes, qualifier et quantifier simplement les performances d’un objet technique existant ou à créer.</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xml:space="preserve">Principaux éléments d’un cahier des charges. </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
      </c>
      <c r="B8" s="683" t="str">
        <f ca="1">IFERROR(INDEX(Programme!$B$4:$C$46,MATCH(A8,Programme!$B$4:$B$46,0),2),"")</f>
        <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
      </c>
      <c r="L8" s="679" t="str">
        <f ca="1">IFERROR(INDEX(Programme!$I$7:$J$94,MATCH($K8,Programme!$I$7:$I$94,0),2),"")</f>
        <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683" t="str">
        <f ca="1">IFERROR(INDEX(Programme!$B$4:$C$46,MATCH(A10,Programme!$B$4:$B$46,0),2),"")</f>
        <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
      </c>
      <c r="L10" s="679" t="str">
        <f ca="1">IFERROR(INDEX(Programme!$I$7:$J$94,MATCH($K10,Programme!$I$7:$I$94,0),2),"")</f>
        <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420" t="s">
        <v>70</v>
      </c>
      <c r="B12" s="1421"/>
      <c r="C12" s="1421"/>
      <c r="D12" s="1421"/>
      <c r="E12" s="1421"/>
      <c r="F12" s="1421"/>
      <c r="G12" s="1421"/>
      <c r="H12" s="1421"/>
      <c r="I12" s="1421"/>
      <c r="J12" s="1421"/>
      <c r="K12" s="1422"/>
      <c r="L12" s="1423"/>
      <c r="M12" s="1424"/>
      <c r="N12" s="1425" t="s">
        <v>72</v>
      </c>
      <c r="O12" s="1426"/>
      <c r="P12" s="1426"/>
      <c r="Q12" s="1426"/>
      <c r="R12" s="1426"/>
      <c r="S12" s="1426"/>
      <c r="T12" s="1426"/>
      <c r="U12" s="1426"/>
      <c r="V12" s="1426"/>
      <c r="W12" s="1426"/>
      <c r="X12" s="1426"/>
      <c r="Y12" s="1427"/>
    </row>
    <row r="13" spans="1:25" ht="30.75" customHeight="1" x14ac:dyDescent="0.25">
      <c r="A13" s="706" t="s">
        <v>894</v>
      </c>
      <c r="B13" s="707"/>
      <c r="C13" s="707"/>
      <c r="D13" s="707"/>
      <c r="E13" s="707"/>
      <c r="F13" s="707"/>
      <c r="G13" s="707"/>
      <c r="H13" s="707"/>
      <c r="I13" s="707"/>
      <c r="J13" s="707"/>
      <c r="K13" s="707"/>
      <c r="L13" s="707"/>
      <c r="M13" s="708"/>
      <c r="N13" s="700" t="s">
        <v>895</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428" t="s">
        <v>382</v>
      </c>
      <c r="B15" s="1429"/>
      <c r="C15" s="1430"/>
      <c r="D15" s="1430"/>
      <c r="E15" s="1430"/>
      <c r="F15" s="1430"/>
      <c r="G15" s="1430"/>
      <c r="H15" s="1430"/>
      <c r="I15" s="1430"/>
      <c r="J15" s="1430"/>
      <c r="K15" s="1431"/>
      <c r="L15" s="1432"/>
      <c r="M15" s="1433"/>
      <c r="N15" s="1434" t="s">
        <v>383</v>
      </c>
      <c r="O15" s="1435"/>
      <c r="P15" s="1435"/>
      <c r="Q15" s="1435"/>
      <c r="R15" s="1435"/>
      <c r="S15" s="1435"/>
      <c r="T15" s="1435"/>
      <c r="U15" s="1435"/>
      <c r="V15" s="1435"/>
      <c r="W15" s="1435"/>
      <c r="X15" s="1435"/>
      <c r="Y15" s="1436"/>
    </row>
    <row r="16" spans="1:25" ht="30" customHeight="1" x14ac:dyDescent="0.25">
      <c r="A16" s="700" t="s">
        <v>896</v>
      </c>
      <c r="B16" s="701"/>
      <c r="C16" s="701"/>
      <c r="D16" s="701"/>
      <c r="E16" s="701"/>
      <c r="F16" s="701"/>
      <c r="G16" s="701"/>
      <c r="H16" s="701"/>
      <c r="I16" s="701"/>
      <c r="J16" s="701"/>
      <c r="K16" s="701"/>
      <c r="L16" s="701"/>
      <c r="M16" s="702"/>
      <c r="N16" s="700" t="s">
        <v>897</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1437" t="s">
        <v>73</v>
      </c>
      <c r="B18" s="1426"/>
      <c r="C18" s="1426"/>
      <c r="D18" s="1426"/>
      <c r="E18" s="1426"/>
      <c r="F18" s="1426" t="s">
        <v>900</v>
      </c>
      <c r="G18" s="1426"/>
      <c r="H18" s="1426"/>
      <c r="I18" s="1426"/>
      <c r="J18" s="1426"/>
      <c r="K18" s="1425"/>
      <c r="L18" s="1423"/>
      <c r="M18" s="1438"/>
      <c r="N18" s="695" t="s">
        <v>388</v>
      </c>
      <c r="O18" s="696"/>
      <c r="P18" s="696"/>
      <c r="Q18" s="696"/>
      <c r="R18" s="716" t="s">
        <v>898</v>
      </c>
      <c r="S18" s="716"/>
      <c r="T18" s="716"/>
      <c r="U18" s="716"/>
      <c r="V18" s="716"/>
      <c r="W18" s="716"/>
      <c r="X18" s="716"/>
      <c r="Y18" s="717"/>
    </row>
    <row r="19" spans="1:25" ht="48" customHeight="1" thickBot="1" x14ac:dyDescent="0.3">
      <c r="A19" s="1444" t="s">
        <v>473</v>
      </c>
      <c r="B19" s="1439"/>
      <c r="C19" s="704" t="s">
        <v>899</v>
      </c>
      <c r="D19" s="704"/>
      <c r="E19" s="704"/>
      <c r="F19" s="704"/>
      <c r="G19" s="704"/>
      <c r="H19" s="704"/>
      <c r="I19" s="704"/>
      <c r="J19" s="704"/>
      <c r="K19" s="704"/>
      <c r="L19" s="704"/>
      <c r="M19" s="705"/>
      <c r="N19" s="697"/>
      <c r="O19" s="698"/>
      <c r="P19" s="698"/>
      <c r="Q19" s="698"/>
      <c r="R19" s="704"/>
      <c r="S19" s="704"/>
      <c r="T19" s="704"/>
      <c r="U19" s="704"/>
      <c r="V19" s="704"/>
      <c r="W19" s="704"/>
      <c r="X19" s="704"/>
      <c r="Y19" s="705"/>
    </row>
    <row r="20" spans="1:25" x14ac:dyDescent="0.25">
      <c r="A20" s="1440"/>
      <c r="B20" s="1435"/>
      <c r="C20" s="1435"/>
      <c r="D20" s="1435"/>
      <c r="E20" s="1435"/>
      <c r="F20" s="1435"/>
      <c r="G20" s="1435"/>
      <c r="H20" s="1431"/>
      <c r="I20" s="1431"/>
      <c r="J20" s="1431"/>
      <c r="K20" s="1441"/>
      <c r="L20" s="1441"/>
      <c r="M20" s="1441"/>
      <c r="N20" s="1441"/>
      <c r="O20" s="1442"/>
      <c r="P20" s="1442"/>
      <c r="Q20" s="1442"/>
      <c r="R20" s="1442"/>
      <c r="S20" s="1442"/>
      <c r="T20" s="1442"/>
      <c r="U20" s="1442"/>
      <c r="V20" s="1442"/>
      <c r="W20" s="1442"/>
      <c r="X20" s="1442"/>
      <c r="Y20" s="1442"/>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443"/>
      <c r="B22" s="1419"/>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901</v>
      </c>
      <c r="D23" s="668"/>
      <c r="E23" s="668"/>
      <c r="F23" s="668"/>
      <c r="G23" s="668"/>
      <c r="H23" s="668"/>
      <c r="I23" s="668"/>
      <c r="J23" s="668"/>
      <c r="K23" s="669"/>
      <c r="L23" s="668" t="s">
        <v>902</v>
      </c>
      <c r="M23" s="668"/>
      <c r="N23" s="668"/>
      <c r="O23" s="668"/>
      <c r="P23" s="668"/>
      <c r="Q23" s="668"/>
      <c r="R23" s="669"/>
      <c r="S23" s="667" t="s">
        <v>903</v>
      </c>
      <c r="T23" s="668"/>
      <c r="U23" s="668"/>
      <c r="V23" s="668"/>
      <c r="W23" s="668"/>
      <c r="X23" s="668"/>
      <c r="Y23" s="669"/>
    </row>
    <row r="24" spans="1:25" ht="45" customHeight="1" x14ac:dyDescent="0.25">
      <c r="A24" s="670" t="s">
        <v>79</v>
      </c>
      <c r="B24" s="671"/>
      <c r="C24" s="667" t="s">
        <v>904</v>
      </c>
      <c r="D24" s="668"/>
      <c r="E24" s="668"/>
      <c r="F24" s="668"/>
      <c r="G24" s="668"/>
      <c r="H24" s="668"/>
      <c r="I24" s="668"/>
      <c r="J24" s="668"/>
      <c r="K24" s="669"/>
      <c r="L24" s="667" t="s">
        <v>905</v>
      </c>
      <c r="M24" s="668"/>
      <c r="N24" s="668"/>
      <c r="O24" s="668"/>
      <c r="P24" s="668"/>
      <c r="Q24" s="668"/>
      <c r="R24" s="669"/>
      <c r="S24" s="667" t="s">
        <v>906</v>
      </c>
      <c r="T24" s="668"/>
      <c r="U24" s="668"/>
      <c r="V24" s="668"/>
      <c r="W24" s="668"/>
      <c r="X24" s="668"/>
      <c r="Y24" s="669"/>
    </row>
    <row r="25" spans="1:25" ht="45" customHeight="1" x14ac:dyDescent="0.25">
      <c r="A25" s="672" t="s">
        <v>81</v>
      </c>
      <c r="B25" s="673"/>
      <c r="C25" s="667" t="s">
        <v>907</v>
      </c>
      <c r="D25" s="668"/>
      <c r="E25" s="668"/>
      <c r="F25" s="668"/>
      <c r="G25" s="668"/>
      <c r="H25" s="668"/>
      <c r="I25" s="668"/>
      <c r="J25" s="668"/>
      <c r="K25" s="669"/>
      <c r="L25" s="667" t="s">
        <v>781</v>
      </c>
      <c r="M25" s="668"/>
      <c r="N25" s="668"/>
      <c r="O25" s="668"/>
      <c r="P25" s="668"/>
      <c r="Q25" s="668"/>
      <c r="R25" s="669"/>
      <c r="S25" s="667" t="s">
        <v>908</v>
      </c>
      <c r="T25" s="668"/>
      <c r="U25" s="668"/>
      <c r="V25" s="668"/>
      <c r="W25" s="668"/>
      <c r="X25" s="668"/>
      <c r="Y25" s="669"/>
    </row>
    <row r="26" spans="1:25" ht="45" customHeight="1" x14ac:dyDescent="0.25">
      <c r="A26" s="672" t="s">
        <v>80</v>
      </c>
      <c r="B26" s="673"/>
      <c r="C26" s="667" t="s">
        <v>909</v>
      </c>
      <c r="D26" s="668"/>
      <c r="E26" s="668"/>
      <c r="F26" s="668"/>
      <c r="G26" s="668"/>
      <c r="H26" s="668"/>
      <c r="I26" s="668"/>
      <c r="J26" s="668"/>
      <c r="K26" s="669"/>
      <c r="L26" s="667" t="s">
        <v>910</v>
      </c>
      <c r="M26" s="668"/>
      <c r="N26" s="668"/>
      <c r="O26" s="668"/>
      <c r="P26" s="668"/>
      <c r="Q26" s="668"/>
      <c r="R26" s="669"/>
      <c r="S26" s="667" t="s">
        <v>911</v>
      </c>
      <c r="T26" s="668"/>
      <c r="U26" s="668"/>
      <c r="V26" s="668"/>
      <c r="W26" s="668"/>
      <c r="X26" s="668"/>
      <c r="Y26" s="669"/>
    </row>
    <row r="27" spans="1:25" ht="45" customHeight="1" x14ac:dyDescent="0.25">
      <c r="A27" s="670" t="s">
        <v>341</v>
      </c>
      <c r="B27" s="671"/>
      <c r="C27" s="667" t="s">
        <v>912</v>
      </c>
      <c r="D27" s="668"/>
      <c r="E27" s="668"/>
      <c r="F27" s="668"/>
      <c r="G27" s="668"/>
      <c r="H27" s="668"/>
      <c r="I27" s="668"/>
      <c r="J27" s="668"/>
      <c r="K27" s="669"/>
      <c r="L27" s="667" t="s">
        <v>913</v>
      </c>
      <c r="M27" s="668"/>
      <c r="N27" s="668"/>
      <c r="O27" s="668"/>
      <c r="P27" s="668"/>
      <c r="Q27" s="668"/>
      <c r="R27" s="669"/>
      <c r="S27" s="667" t="s">
        <v>914</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4">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Y19"/>
    <mergeCell ref="C19:M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7" zoomScale="85" zoomScaleNormal="85" workbookViewId="0">
      <selection activeCell="R19" sqref="R19:U19"/>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493</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f>INDEX(Problématiques_compétences!$A$3:$D$118,QUOTIENT(MATCH(A1,Problématiques_compétences!$D$3:$D$118,0),8)*8+2,1)</f>
        <v>0</v>
      </c>
      <c r="C2" s="677"/>
      <c r="D2" s="677"/>
      <c r="E2" s="677"/>
      <c r="F2" s="677"/>
      <c r="G2" s="677"/>
      <c r="H2" s="677"/>
      <c r="I2" s="677"/>
      <c r="J2" s="677"/>
      <c r="K2" s="677"/>
      <c r="L2" s="677"/>
      <c r="M2" s="678"/>
      <c r="N2" s="296" t="str">
        <f>INDEX(Problématiques_compétences!$B$3:$D$118,MATCH(A1,Problématiques_compétences!$D$3:$D$118,0),1)</f>
        <v>Réalisation, test et validation - Présentation finale, synthèse</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3.3</v>
      </c>
      <c r="B4" s="683" t="str">
        <f ca="1">INDEX(Programme!$B$4:$C$46,MATCH(A4,Programme!$B$4:$B$46,0),2)</f>
        <v>► Présenter à l’oral et à l’aide de supports numériques multimédia des solutions techniques au moment des revues de projet.</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DIC.1.7</v>
      </c>
      <c r="L4" s="679" t="str">
        <f ca="1">IFERROR(INDEX(Programme!$I$7:$J$94,MATCH($K4,Programme!$I$7:$I$94,0),2),"")</f>
        <v>Présenter à l’oral et à l’aide de supports numériques multimédia des solutions techniques au moment des revues de projet.</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Outils numériques de présentation.</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CS 5.7</v>
      </c>
      <c r="B6" s="683" t="str">
        <f ca="1">IFERROR(INDEX(Programme!$B$4:$C$46,MATCH(A6,Programme!$B$4:$B$46,0),2),"")</f>
        <v>► Analyser le comportement attendu d’un système réel et décomposer le problème posé en sous-problèmes afin de structurer un programme de commande.</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IP.2.1</v>
      </c>
      <c r="L6" s="679" t="str">
        <f ca="1">IFERROR(INDEX(Programme!$I$7:$J$94,MATCH($K6,Programme!$I$7:$I$94,0),2),"")</f>
        <v>Analyser le comportement attendu d’un système réel et décomposer le problème posé en sous-problèmes afin de structurer un programme de commande.</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
      </c>
      <c r="B8" s="683" t="str">
        <f ca="1">IFERROR(INDEX(Programme!$B$4:$C$46,MATCH(A8,Programme!$B$4:$B$46,0),2),"")</f>
        <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
      </c>
      <c r="L8" s="679" t="str">
        <f ca="1">IFERROR(INDEX(Programme!$I$7:$J$94,MATCH($K8,Programme!$I$7:$I$94,0),2),"")</f>
        <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683" t="str">
        <f ca="1">IFERROR(INDEX(Programme!$B$4:$C$46,MATCH(A10,Programme!$B$4:$B$46,0),2),"")</f>
        <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
      </c>
      <c r="L10" s="679" t="str">
        <f ca="1">IFERROR(INDEX(Programme!$I$7:$J$94,MATCH($K10,Programme!$I$7:$I$94,0),2),"")</f>
        <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446" t="s">
        <v>70</v>
      </c>
      <c r="B12" s="1447"/>
      <c r="C12" s="1447"/>
      <c r="D12" s="1447"/>
      <c r="E12" s="1447"/>
      <c r="F12" s="1447"/>
      <c r="G12" s="1447"/>
      <c r="H12" s="1447"/>
      <c r="I12" s="1447"/>
      <c r="J12" s="1447"/>
      <c r="K12" s="1448"/>
      <c r="L12" s="1449"/>
      <c r="M12" s="1450"/>
      <c r="N12" s="1451" t="s">
        <v>72</v>
      </c>
      <c r="O12" s="1452"/>
      <c r="P12" s="1452"/>
      <c r="Q12" s="1452"/>
      <c r="R12" s="1452"/>
      <c r="S12" s="1452"/>
      <c r="T12" s="1452"/>
      <c r="U12" s="1452"/>
      <c r="V12" s="1452"/>
      <c r="W12" s="1452"/>
      <c r="X12" s="1452"/>
      <c r="Y12" s="1453"/>
    </row>
    <row r="13" spans="1:25" ht="30.75" customHeight="1" x14ac:dyDescent="0.25">
      <c r="A13" s="706" t="s">
        <v>915</v>
      </c>
      <c r="B13" s="707"/>
      <c r="C13" s="707"/>
      <c r="D13" s="707"/>
      <c r="E13" s="707"/>
      <c r="F13" s="707"/>
      <c r="G13" s="707"/>
      <c r="H13" s="707"/>
      <c r="I13" s="707"/>
      <c r="J13" s="707"/>
      <c r="K13" s="707"/>
      <c r="L13" s="707"/>
      <c r="M13" s="708"/>
      <c r="N13" s="700"/>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454" t="s">
        <v>382</v>
      </c>
      <c r="B15" s="1455"/>
      <c r="C15" s="1456"/>
      <c r="D15" s="1456"/>
      <c r="E15" s="1456"/>
      <c r="F15" s="1456"/>
      <c r="G15" s="1456"/>
      <c r="H15" s="1456"/>
      <c r="I15" s="1456"/>
      <c r="J15" s="1456"/>
      <c r="K15" s="1457"/>
      <c r="L15" s="1458"/>
      <c r="M15" s="1459"/>
      <c r="N15" s="1460" t="s">
        <v>383</v>
      </c>
      <c r="O15" s="1461"/>
      <c r="P15" s="1461"/>
      <c r="Q15" s="1461"/>
      <c r="R15" s="1461"/>
      <c r="S15" s="1461"/>
      <c r="T15" s="1461"/>
      <c r="U15" s="1461"/>
      <c r="V15" s="1461"/>
      <c r="W15" s="1461"/>
      <c r="X15" s="1461"/>
      <c r="Y15" s="1462"/>
    </row>
    <row r="16" spans="1:25" ht="30" customHeight="1" x14ac:dyDescent="0.25">
      <c r="A16" s="700" t="s">
        <v>1075</v>
      </c>
      <c r="B16" s="701"/>
      <c r="C16" s="701"/>
      <c r="D16" s="701"/>
      <c r="E16" s="701"/>
      <c r="F16" s="701"/>
      <c r="G16" s="701"/>
      <c r="H16" s="701"/>
      <c r="I16" s="701"/>
      <c r="J16" s="701"/>
      <c r="K16" s="701"/>
      <c r="L16" s="701"/>
      <c r="M16" s="702"/>
      <c r="N16" s="700" t="s">
        <v>916</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1463" t="s">
        <v>73</v>
      </c>
      <c r="B18" s="1452"/>
      <c r="C18" s="1452"/>
      <c r="D18" s="1452"/>
      <c r="E18" s="1452"/>
      <c r="F18" s="1452" t="s">
        <v>900</v>
      </c>
      <c r="G18" s="1452"/>
      <c r="H18" s="1452"/>
      <c r="I18" s="1452"/>
      <c r="J18" s="1452"/>
      <c r="K18" s="1451"/>
      <c r="L18" s="1449"/>
      <c r="M18" s="1464"/>
      <c r="N18" s="695" t="s">
        <v>388</v>
      </c>
      <c r="O18" s="696"/>
      <c r="P18" s="696"/>
      <c r="Q18" s="696"/>
      <c r="R18" s="716"/>
      <c r="S18" s="716"/>
      <c r="T18" s="716"/>
      <c r="U18" s="716"/>
      <c r="V18" s="716"/>
      <c r="W18" s="716"/>
      <c r="X18" s="716"/>
      <c r="Y18" s="717"/>
    </row>
    <row r="19" spans="1:25" ht="15.75" thickBot="1" x14ac:dyDescent="0.3">
      <c r="A19" s="1473" t="s">
        <v>473</v>
      </c>
      <c r="B19" s="1465"/>
      <c r="C19" s="1465"/>
      <c r="D19" s="1465"/>
      <c r="E19" s="1465"/>
      <c r="F19" s="1465"/>
      <c r="G19" s="1465"/>
      <c r="H19" s="1466"/>
      <c r="I19" s="1466"/>
      <c r="J19" s="1466"/>
      <c r="K19" s="1467"/>
      <c r="L19" s="1467"/>
      <c r="M19" s="1468"/>
      <c r="N19" s="697"/>
      <c r="O19" s="698"/>
      <c r="P19" s="698"/>
      <c r="Q19" s="698"/>
      <c r="R19" s="704"/>
      <c r="S19" s="704"/>
      <c r="T19" s="704"/>
      <c r="U19" s="704"/>
      <c r="V19" s="693"/>
      <c r="W19" s="693"/>
      <c r="X19" s="693"/>
      <c r="Y19" s="694"/>
    </row>
    <row r="20" spans="1:25" x14ac:dyDescent="0.25">
      <c r="A20" s="1469"/>
      <c r="B20" s="1461"/>
      <c r="C20" s="1461"/>
      <c r="D20" s="1461"/>
      <c r="E20" s="1461"/>
      <c r="F20" s="1461"/>
      <c r="G20" s="1461"/>
      <c r="H20" s="1457"/>
      <c r="I20" s="1457"/>
      <c r="J20" s="1457"/>
      <c r="K20" s="1470"/>
      <c r="L20" s="1470"/>
      <c r="M20" s="1470"/>
      <c r="N20" s="1470"/>
      <c r="O20" s="1471"/>
      <c r="P20" s="1471"/>
      <c r="Q20" s="1471"/>
      <c r="R20" s="1471"/>
      <c r="S20" s="1471"/>
      <c r="T20" s="1471"/>
      <c r="U20" s="1471"/>
      <c r="V20" s="1471"/>
      <c r="W20" s="1471"/>
      <c r="X20" s="1471"/>
      <c r="Y20" s="1471"/>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472"/>
      <c r="B22" s="1445"/>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917</v>
      </c>
      <c r="D23" s="668"/>
      <c r="E23" s="668"/>
      <c r="F23" s="668"/>
      <c r="G23" s="668"/>
      <c r="H23" s="668"/>
      <c r="I23" s="668"/>
      <c r="J23" s="668"/>
      <c r="K23" s="669"/>
      <c r="L23" s="668" t="s">
        <v>917</v>
      </c>
      <c r="M23" s="668"/>
      <c r="N23" s="668"/>
      <c r="O23" s="668"/>
      <c r="P23" s="668"/>
      <c r="Q23" s="668"/>
      <c r="R23" s="669"/>
      <c r="S23" s="667" t="s">
        <v>918</v>
      </c>
      <c r="T23" s="668"/>
      <c r="U23" s="668"/>
      <c r="V23" s="668"/>
      <c r="W23" s="668"/>
      <c r="X23" s="668"/>
      <c r="Y23" s="669"/>
    </row>
    <row r="24" spans="1:25" ht="75" customHeight="1" x14ac:dyDescent="0.25">
      <c r="A24" s="670" t="s">
        <v>79</v>
      </c>
      <c r="B24" s="671"/>
      <c r="C24" s="667" t="s">
        <v>1076</v>
      </c>
      <c r="D24" s="668"/>
      <c r="E24" s="668"/>
      <c r="F24" s="668"/>
      <c r="G24" s="668"/>
      <c r="H24" s="668"/>
      <c r="I24" s="668"/>
      <c r="J24" s="668"/>
      <c r="K24" s="669"/>
      <c r="L24" s="667" t="s">
        <v>1077</v>
      </c>
      <c r="M24" s="668"/>
      <c r="N24" s="668"/>
      <c r="O24" s="668"/>
      <c r="P24" s="668"/>
      <c r="Q24" s="668"/>
      <c r="R24" s="669"/>
      <c r="S24" s="667" t="s">
        <v>1078</v>
      </c>
      <c r="T24" s="668"/>
      <c r="U24" s="668"/>
      <c r="V24" s="668"/>
      <c r="W24" s="668"/>
      <c r="X24" s="668"/>
      <c r="Y24" s="669"/>
    </row>
    <row r="25" spans="1:25" ht="45" customHeight="1" x14ac:dyDescent="0.25">
      <c r="A25" s="672" t="s">
        <v>81</v>
      </c>
      <c r="B25" s="673"/>
      <c r="C25" s="667" t="s">
        <v>919</v>
      </c>
      <c r="D25" s="668"/>
      <c r="E25" s="668"/>
      <c r="F25" s="668"/>
      <c r="G25" s="668"/>
      <c r="H25" s="668"/>
      <c r="I25" s="668"/>
      <c r="J25" s="668"/>
      <c r="K25" s="669"/>
      <c r="L25" s="667" t="s">
        <v>919</v>
      </c>
      <c r="M25" s="668"/>
      <c r="N25" s="668"/>
      <c r="O25" s="668"/>
      <c r="P25" s="668"/>
      <c r="Q25" s="668"/>
      <c r="R25" s="669"/>
      <c r="S25" s="667" t="s">
        <v>1079</v>
      </c>
      <c r="T25" s="668"/>
      <c r="U25" s="668"/>
      <c r="V25" s="668"/>
      <c r="W25" s="668"/>
      <c r="X25" s="668"/>
      <c r="Y25" s="669"/>
    </row>
    <row r="26" spans="1:25" ht="45" customHeight="1" x14ac:dyDescent="0.25">
      <c r="A26" s="672" t="s">
        <v>80</v>
      </c>
      <c r="B26" s="673"/>
      <c r="C26" s="667" t="s">
        <v>920</v>
      </c>
      <c r="D26" s="668"/>
      <c r="E26" s="668"/>
      <c r="F26" s="668"/>
      <c r="G26" s="668"/>
      <c r="H26" s="668"/>
      <c r="I26" s="668"/>
      <c r="J26" s="668"/>
      <c r="K26" s="669"/>
      <c r="L26" s="667" t="s">
        <v>920</v>
      </c>
      <c r="M26" s="668"/>
      <c r="N26" s="668"/>
      <c r="O26" s="668"/>
      <c r="P26" s="668"/>
      <c r="Q26" s="668"/>
      <c r="R26" s="669"/>
      <c r="S26" s="667"/>
      <c r="T26" s="668"/>
      <c r="U26" s="668"/>
      <c r="V26" s="668"/>
      <c r="W26" s="668"/>
      <c r="X26" s="668"/>
      <c r="Y26" s="669"/>
    </row>
    <row r="27" spans="1:25" ht="45" customHeight="1" x14ac:dyDescent="0.25">
      <c r="A27" s="670" t="s">
        <v>341</v>
      </c>
      <c r="B27" s="671"/>
      <c r="C27" s="667" t="s">
        <v>921</v>
      </c>
      <c r="D27" s="668"/>
      <c r="E27" s="668"/>
      <c r="F27" s="668"/>
      <c r="G27" s="668"/>
      <c r="H27" s="668"/>
      <c r="I27" s="668"/>
      <c r="J27" s="668"/>
      <c r="K27" s="669"/>
      <c r="L27" s="667" t="s">
        <v>922</v>
      </c>
      <c r="M27" s="668"/>
      <c r="N27" s="668"/>
      <c r="O27" s="668"/>
      <c r="P27" s="668"/>
      <c r="Q27" s="668"/>
      <c r="R27" s="669"/>
      <c r="S27" s="667" t="s">
        <v>923</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R19:U19"/>
    <mergeCell ref="V19:Y19"/>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8" zoomScale="85" zoomScaleNormal="85" workbookViewId="0">
      <selection activeCell="A13" sqref="A13:M14"/>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494</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f>INDEX(Problématiques_compétences!$A$3:$D$118,QUOTIENT(MATCH(A1,Problématiques_compétences!$D$3:$D$118,0),8)*8+2,1)</f>
        <v>0</v>
      </c>
      <c r="C2" s="677"/>
      <c r="D2" s="677"/>
      <c r="E2" s="677"/>
      <c r="F2" s="677"/>
      <c r="G2" s="677"/>
      <c r="H2" s="677"/>
      <c r="I2" s="677"/>
      <c r="J2" s="677"/>
      <c r="K2" s="677"/>
      <c r="L2" s="677"/>
      <c r="M2" s="678"/>
      <c r="N2" s="296" t="str">
        <f>INDEX(Problématiques_compétences!$B$3:$D$118,MATCH(A1,Problématiques_compétences!$D$3:$D$118,0),1)</f>
        <v>Les robots...Avancée technologique ? .. Espoir ? ..  Inquiétude ? Quels impacts sur la société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CS 1.7</v>
      </c>
      <c r="B4" s="683" t="str">
        <f ca="1">INDEX(Programme!$B$4:$C$46,MATCH(A4,Programme!$B$4:$B$46,0),2)</f>
        <v>► Interpréter des résultats expérimentaux, en tirer une conclusion et la communiquer en argumentant.</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MSOST.1.7</v>
      </c>
      <c r="L4" s="679" t="str">
        <f ca="1">IFERROR(INDEX(Programme!$I$7:$J$94,MATCH($K4,Programme!$I$7:$I$94,0),2),"")</f>
        <v>Interpréter des résultats expérimentaux, en tirer une conclusion et la communiquer en argumentant.</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Notions d’écarts entre les attentes fixées par le cahier des charges et les résultats de l’expérimentation.</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3.1</v>
      </c>
      <c r="B6" s="683" t="str">
        <f ca="1">IFERROR(INDEX(Programme!$B$4:$C$46,MATCH(A6,Programme!$B$4:$B$46,0),2),"")</f>
        <v>► Exprimer sa pensée à l’aide d’outils de description adaptés : croquis, schémas, graphes, diagrammes, tableaux (représentations non normées).</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OTSCIS.2.1</v>
      </c>
      <c r="L6" s="679" t="str">
        <f ca="1">IFERROR(INDEX(Programme!$I$7:$J$94,MATCH($K6,Programme!$I$7:$I$94,0),2),"")</f>
        <v xml:space="preserve">Exprimer sa pensée à l’aide d’outils de description adaptés : croquis, schémas, graphes, diagrammes, tableaux. </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Croquis à main levée. Différents schémas. Carte heuristique. Notion d’algorithme.</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4.1</v>
      </c>
      <c r="B8" s="683" t="str">
        <f ca="1">IFERROR(INDEX(Programme!$B$4:$C$46,MATCH(A8,Programme!$B$4:$B$46,0),2),"")</f>
        <v>► Décrire, en utilisant les outils et langages de descriptions adaptés, la structure et le comportement des objets.</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OTSCIS.1.4</v>
      </c>
      <c r="L8" s="679" t="str">
        <f ca="1">IFERROR(INDEX(Programme!$I$7:$J$94,MATCH($K8,Programme!$I$7:$I$94,0),2),"")</f>
        <v>Élaborer un document qui synthétise ces comparaisons et ces commentaires.</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Outils numériques de présentation. Charte graphique.</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MSOST.1.5</v>
      </c>
      <c r="L9" s="681" t="str">
        <f ca="1">IFERROR(INDEX(Programme!$I$7:$J$94,MATCH($K9,Programme!$I$7:$I$94,0),2),"")</f>
        <v>Décrire, en utilisant les outils et langages de descriptions adaptés, le fonctionnement, la structure et le comportement des objets.</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Outils de description d’un fonctionnement, d’une structure et d’un comportement.</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7.2</v>
      </c>
      <c r="B10" s="683" t="str">
        <f ca="1">IFERROR(INDEX(Programme!$B$4:$C$46,MATCH(A10,Programme!$B$4:$B$46,0),2),"")</f>
        <v xml:space="preserve">► Relier les évolutions technologiques aux inventions et innovations qui marquent des ruptures dans les solutions techniques. </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OTSCIS.1.2</v>
      </c>
      <c r="L10" s="679" t="str">
        <f ca="1">IFERROR(INDEX(Programme!$I$7:$J$94,MATCH($K10,Programme!$I$7:$I$94,0),2),"")</f>
        <v xml:space="preserve">Relier les évolutions technologiques aux inventions et innovations qui marquent des ruptures dans les solutions techniques. </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475" t="s">
        <v>70</v>
      </c>
      <c r="B12" s="1476"/>
      <c r="C12" s="1476"/>
      <c r="D12" s="1476"/>
      <c r="E12" s="1476"/>
      <c r="F12" s="1476"/>
      <c r="G12" s="1476"/>
      <c r="H12" s="1476"/>
      <c r="I12" s="1476"/>
      <c r="J12" s="1476"/>
      <c r="K12" s="1477"/>
      <c r="L12" s="1478"/>
      <c r="M12" s="1479"/>
      <c r="N12" s="1480" t="s">
        <v>72</v>
      </c>
      <c r="O12" s="1481"/>
      <c r="P12" s="1481"/>
      <c r="Q12" s="1481"/>
      <c r="R12" s="1481"/>
      <c r="S12" s="1481"/>
      <c r="T12" s="1481"/>
      <c r="U12" s="1481"/>
      <c r="V12" s="1481"/>
      <c r="W12" s="1481"/>
      <c r="X12" s="1481"/>
      <c r="Y12" s="1482"/>
    </row>
    <row r="13" spans="1:25" ht="45" customHeight="1" x14ac:dyDescent="0.25">
      <c r="A13" s="706" t="s">
        <v>743</v>
      </c>
      <c r="B13" s="707"/>
      <c r="C13" s="707"/>
      <c r="D13" s="707"/>
      <c r="E13" s="707"/>
      <c r="F13" s="707"/>
      <c r="G13" s="707"/>
      <c r="H13" s="707"/>
      <c r="I13" s="707"/>
      <c r="J13" s="707"/>
      <c r="K13" s="707"/>
      <c r="L13" s="707"/>
      <c r="M13" s="708"/>
      <c r="N13" s="700" t="s">
        <v>744</v>
      </c>
      <c r="O13" s="701"/>
      <c r="P13" s="701"/>
      <c r="Q13" s="701"/>
      <c r="R13" s="701"/>
      <c r="S13" s="701"/>
      <c r="T13" s="701"/>
      <c r="U13" s="701"/>
      <c r="V13" s="701"/>
      <c r="W13" s="701"/>
      <c r="X13" s="701"/>
      <c r="Y13" s="702"/>
    </row>
    <row r="14" spans="1:25" ht="25.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483" t="s">
        <v>382</v>
      </c>
      <c r="B15" s="1484"/>
      <c r="C15" s="1485"/>
      <c r="D15" s="1485"/>
      <c r="E15" s="1485"/>
      <c r="F15" s="1485"/>
      <c r="G15" s="1485"/>
      <c r="H15" s="1485"/>
      <c r="I15" s="1485"/>
      <c r="J15" s="1485"/>
      <c r="K15" s="1486"/>
      <c r="L15" s="1487"/>
      <c r="M15" s="1488"/>
      <c r="N15" s="1489" t="s">
        <v>383</v>
      </c>
      <c r="O15" s="1490"/>
      <c r="P15" s="1490"/>
      <c r="Q15" s="1490"/>
      <c r="R15" s="1490"/>
      <c r="S15" s="1490"/>
      <c r="T15" s="1490"/>
      <c r="U15" s="1490"/>
      <c r="V15" s="1490"/>
      <c r="W15" s="1490"/>
      <c r="X15" s="1490"/>
      <c r="Y15" s="1491"/>
    </row>
    <row r="16" spans="1:25" ht="30" customHeight="1" x14ac:dyDescent="0.25">
      <c r="A16" s="700" t="s">
        <v>1080</v>
      </c>
      <c r="B16" s="701"/>
      <c r="C16" s="701"/>
      <c r="D16" s="701"/>
      <c r="E16" s="701"/>
      <c r="F16" s="701"/>
      <c r="G16" s="701"/>
      <c r="H16" s="701"/>
      <c r="I16" s="701"/>
      <c r="J16" s="701"/>
      <c r="K16" s="701"/>
      <c r="L16" s="701"/>
      <c r="M16" s="702"/>
      <c r="N16" s="700" t="s">
        <v>745</v>
      </c>
      <c r="O16" s="701"/>
      <c r="P16" s="701"/>
      <c r="Q16" s="701"/>
      <c r="R16" s="701"/>
      <c r="S16" s="701"/>
      <c r="T16" s="701"/>
      <c r="U16" s="701"/>
      <c r="V16" s="701"/>
      <c r="W16" s="701"/>
      <c r="X16" s="701"/>
      <c r="Y16" s="702"/>
    </row>
    <row r="17" spans="1:25" ht="43.5"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1492" t="s">
        <v>73</v>
      </c>
      <c r="B18" s="1481"/>
      <c r="C18" s="1481"/>
      <c r="D18" s="1481"/>
      <c r="E18" s="1481"/>
      <c r="F18" s="1481"/>
      <c r="G18" s="1481"/>
      <c r="H18" s="1481" t="s">
        <v>900</v>
      </c>
      <c r="I18" s="1481"/>
      <c r="J18" s="1481"/>
      <c r="K18" s="1480"/>
      <c r="L18" s="1478"/>
      <c r="M18" s="1493"/>
      <c r="N18" s="695" t="s">
        <v>388</v>
      </c>
      <c r="O18" s="696"/>
      <c r="P18" s="696"/>
      <c r="Q18" s="696"/>
      <c r="R18" s="716"/>
      <c r="S18" s="716"/>
      <c r="T18" s="716"/>
      <c r="U18" s="716"/>
      <c r="V18" s="716"/>
      <c r="W18" s="716"/>
      <c r="X18" s="716"/>
      <c r="Y18" s="717"/>
    </row>
    <row r="19" spans="1:25" ht="32.25" customHeight="1" thickBot="1" x14ac:dyDescent="0.3">
      <c r="A19" s="1502" t="s">
        <v>473</v>
      </c>
      <c r="B19" s="1494"/>
      <c r="C19" s="1494"/>
      <c r="D19" s="1494"/>
      <c r="E19" s="1494"/>
      <c r="F19" s="1494"/>
      <c r="G19" s="1494"/>
      <c r="H19" s="1495"/>
      <c r="I19" s="1495"/>
      <c r="J19" s="1495"/>
      <c r="K19" s="1496"/>
      <c r="L19" s="1496"/>
      <c r="M19" s="1497"/>
      <c r="N19" s="697"/>
      <c r="O19" s="698"/>
      <c r="P19" s="698"/>
      <c r="Q19" s="698"/>
      <c r="R19" s="704"/>
      <c r="S19" s="704"/>
      <c r="T19" s="704"/>
      <c r="U19" s="704"/>
      <c r="V19" s="693"/>
      <c r="W19" s="693"/>
      <c r="X19" s="693"/>
      <c r="Y19" s="694"/>
    </row>
    <row r="20" spans="1:25" x14ac:dyDescent="0.25">
      <c r="A20" s="1498"/>
      <c r="B20" s="1490"/>
      <c r="C20" s="1490"/>
      <c r="D20" s="1490"/>
      <c r="E20" s="1490"/>
      <c r="F20" s="1490"/>
      <c r="G20" s="1490"/>
      <c r="H20" s="1486"/>
      <c r="I20" s="1486"/>
      <c r="J20" s="1486"/>
      <c r="K20" s="1499"/>
      <c r="L20" s="1499"/>
      <c r="M20" s="1499"/>
      <c r="N20" s="1499"/>
      <c r="O20" s="1500"/>
      <c r="P20" s="1500"/>
      <c r="Q20" s="1500"/>
      <c r="R20" s="1500"/>
      <c r="S20" s="1500"/>
      <c r="T20" s="1500"/>
      <c r="U20" s="1500"/>
      <c r="V20" s="1500"/>
      <c r="W20" s="1500"/>
      <c r="X20" s="1500"/>
      <c r="Y20" s="1500"/>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501"/>
      <c r="B22" s="1474"/>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746</v>
      </c>
      <c r="D23" s="668"/>
      <c r="E23" s="668"/>
      <c r="F23" s="668"/>
      <c r="G23" s="668"/>
      <c r="H23" s="668"/>
      <c r="I23" s="668"/>
      <c r="J23" s="668"/>
      <c r="K23" s="669"/>
      <c r="L23" s="668" t="s">
        <v>747</v>
      </c>
      <c r="M23" s="668"/>
      <c r="N23" s="668"/>
      <c r="O23" s="668"/>
      <c r="P23" s="668"/>
      <c r="Q23" s="668"/>
      <c r="R23" s="669"/>
      <c r="S23" s="667" t="s">
        <v>615</v>
      </c>
      <c r="T23" s="668"/>
      <c r="U23" s="668"/>
      <c r="V23" s="668"/>
      <c r="W23" s="668"/>
      <c r="X23" s="668"/>
      <c r="Y23" s="669"/>
    </row>
    <row r="24" spans="1:25" ht="72" customHeight="1" x14ac:dyDescent="0.25">
      <c r="A24" s="670" t="s">
        <v>79</v>
      </c>
      <c r="B24" s="671"/>
      <c r="C24" s="667" t="s">
        <v>748</v>
      </c>
      <c r="D24" s="668"/>
      <c r="E24" s="668"/>
      <c r="F24" s="668"/>
      <c r="G24" s="668"/>
      <c r="H24" s="668"/>
      <c r="I24" s="668"/>
      <c r="J24" s="668"/>
      <c r="K24" s="669"/>
      <c r="L24" s="667" t="s">
        <v>749</v>
      </c>
      <c r="M24" s="668"/>
      <c r="N24" s="668"/>
      <c r="O24" s="668"/>
      <c r="P24" s="668"/>
      <c r="Q24" s="668"/>
      <c r="R24" s="669"/>
      <c r="S24" s="667" t="s">
        <v>750</v>
      </c>
      <c r="T24" s="668"/>
      <c r="U24" s="668"/>
      <c r="V24" s="668"/>
      <c r="W24" s="668"/>
      <c r="X24" s="668"/>
      <c r="Y24" s="669"/>
    </row>
    <row r="25" spans="1:25" ht="45" customHeight="1" x14ac:dyDescent="0.25">
      <c r="A25" s="672" t="s">
        <v>81</v>
      </c>
      <c r="B25" s="673"/>
      <c r="C25" s="667" t="s">
        <v>751</v>
      </c>
      <c r="D25" s="668"/>
      <c r="E25" s="668"/>
      <c r="F25" s="668"/>
      <c r="G25" s="668"/>
      <c r="H25" s="668"/>
      <c r="I25" s="668"/>
      <c r="J25" s="668"/>
      <c r="K25" s="669"/>
      <c r="L25" s="667"/>
      <c r="M25" s="668"/>
      <c r="N25" s="668"/>
      <c r="O25" s="668"/>
      <c r="P25" s="668"/>
      <c r="Q25" s="668"/>
      <c r="R25" s="669"/>
      <c r="S25" s="667"/>
      <c r="T25" s="668"/>
      <c r="U25" s="668"/>
      <c r="V25" s="668"/>
      <c r="W25" s="668"/>
      <c r="X25" s="668"/>
      <c r="Y25" s="669"/>
    </row>
    <row r="26" spans="1:25" ht="81.75" customHeight="1" x14ac:dyDescent="0.25">
      <c r="A26" s="672" t="s">
        <v>80</v>
      </c>
      <c r="B26" s="673"/>
      <c r="C26" s="667" t="s">
        <v>752</v>
      </c>
      <c r="D26" s="668"/>
      <c r="E26" s="668"/>
      <c r="F26" s="668"/>
      <c r="G26" s="668"/>
      <c r="H26" s="668"/>
      <c r="I26" s="668"/>
      <c r="J26" s="668"/>
      <c r="K26" s="669"/>
      <c r="L26" s="667" t="s">
        <v>753</v>
      </c>
      <c r="M26" s="668"/>
      <c r="N26" s="668"/>
      <c r="O26" s="668"/>
      <c r="P26" s="668"/>
      <c r="Q26" s="668"/>
      <c r="R26" s="669"/>
      <c r="S26" s="667" t="s">
        <v>754</v>
      </c>
      <c r="T26" s="668"/>
      <c r="U26" s="668"/>
      <c r="V26" s="668"/>
      <c r="W26" s="668"/>
      <c r="X26" s="668"/>
      <c r="Y26" s="669"/>
    </row>
    <row r="27" spans="1:25" ht="45" customHeight="1" x14ac:dyDescent="0.25">
      <c r="A27" s="670" t="s">
        <v>341</v>
      </c>
      <c r="B27" s="671"/>
      <c r="C27" s="667" t="s">
        <v>1081</v>
      </c>
      <c r="D27" s="668"/>
      <c r="E27" s="668"/>
      <c r="F27" s="668"/>
      <c r="G27" s="668"/>
      <c r="H27" s="668"/>
      <c r="I27" s="668"/>
      <c r="J27" s="668"/>
      <c r="K27" s="669"/>
      <c r="L27" s="667" t="s">
        <v>755</v>
      </c>
      <c r="M27" s="668"/>
      <c r="N27" s="668"/>
      <c r="O27" s="668"/>
      <c r="P27" s="668"/>
      <c r="Q27" s="668"/>
      <c r="R27" s="669"/>
      <c r="S27" s="667" t="s">
        <v>756</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B6:J6"/>
    <mergeCell ref="L6:Q6"/>
    <mergeCell ref="R6:Y6"/>
    <mergeCell ref="L7:Q7"/>
    <mergeCell ref="L5:Q5"/>
    <mergeCell ref="R5:Y5"/>
    <mergeCell ref="R7:Y7"/>
    <mergeCell ref="A1:A2"/>
    <mergeCell ref="B2:M2"/>
    <mergeCell ref="B4:J4"/>
    <mergeCell ref="L4:Q4"/>
    <mergeCell ref="R4:Y4"/>
    <mergeCell ref="B8:J8"/>
    <mergeCell ref="L8:Q8"/>
    <mergeCell ref="R8:Y8"/>
    <mergeCell ref="L9:Q9"/>
    <mergeCell ref="R9:Y9"/>
    <mergeCell ref="B10:J10"/>
    <mergeCell ref="L10:Q10"/>
    <mergeCell ref="R10:Y10"/>
    <mergeCell ref="B11:J11"/>
    <mergeCell ref="L11:Q11"/>
    <mergeCell ref="R11:Y11"/>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7" zoomScale="85" zoomScaleNormal="85" workbookViewId="0">
      <selection activeCell="A16" sqref="A16:M17"/>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528</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6) Se déplacer sur terre, air, mer</v>
      </c>
      <c r="C2" s="677"/>
      <c r="D2" s="677"/>
      <c r="E2" s="677"/>
      <c r="F2" s="677"/>
      <c r="G2" s="677"/>
      <c r="H2" s="677"/>
      <c r="I2" s="677"/>
      <c r="J2" s="677"/>
      <c r="K2" s="677"/>
      <c r="L2" s="677"/>
      <c r="M2" s="678"/>
      <c r="N2" s="296" t="str">
        <f>INDEX(Problématiques_compétences!$B$3:$D$118,MATCH(A1,Problématiques_compétences!$D$3:$D$118,0),1)</f>
        <v>Quelles solutions techniques pour assurer la propulsion d'un véhicule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CS 1.7</v>
      </c>
      <c r="B4" s="683" t="str">
        <f ca="1">INDEX(Programme!$B$4:$C$46,MATCH(A4,Programme!$B$4:$B$46,0),2)</f>
        <v>► Interpréter des résultats expérimentaux, en tirer une conclusion et la communiquer en argumentant.</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MSOST.1.7</v>
      </c>
      <c r="L4" s="679" t="str">
        <f ca="1">IFERROR(INDEX(Programme!$I$7:$J$94,MATCH($K4,Programme!$I$7:$I$94,0),2),"")</f>
        <v>Interpréter des résultats expérimentaux, en tirer une conclusion et la communiquer en argumentant.</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Notions d’écarts entre les attentes fixées par le cahier des charges et les résultats de l’expérimentation.</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681" t="str">
        <f ca="1">IFERROR(INDEX(Programme!$I$7:$J$94,MATCH($K5,Programme!$I$7:$I$94,0),2),"")</f>
        <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3.1</v>
      </c>
      <c r="B6" s="683" t="str">
        <f ca="1">IFERROR(INDEX(Programme!$B$4:$C$46,MATCH(A6,Programme!$B$4:$B$46,0),2),"")</f>
        <v>► Exprimer sa pensée à l’aide d’outils de description adaptés : croquis, schémas, graphes, diagrammes, tableaux (représentations non normées).</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OTSCIS.2.1</v>
      </c>
      <c r="L6" s="679" t="str">
        <f ca="1">IFERROR(INDEX(Programme!$I$7:$J$94,MATCH($K6,Programme!$I$7:$I$94,0),2),"")</f>
        <v xml:space="preserve">Exprimer sa pensée à l’aide d’outils de description adaptés : croquis, schémas, graphes, diagrammes, tableaux. </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Croquis à main levée. Différents schémas. Carte heuristique. Notion d’algorithme.</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4.1</v>
      </c>
      <c r="B8" s="683" t="str">
        <f ca="1">IFERROR(INDEX(Programme!$B$4:$C$46,MATCH(A8,Programme!$B$4:$B$46,0),2),"")</f>
        <v>► Décrire, en utilisant les outils et langages de descriptions adaptés, la structure et le comportement des objets.</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OTSCIS.1.4</v>
      </c>
      <c r="L8" s="679" t="str">
        <f ca="1">IFERROR(INDEX(Programme!$I$7:$J$94,MATCH($K8,Programme!$I$7:$I$94,0),2),"")</f>
        <v>Élaborer un document qui synthétise ces comparaisons et ces commentaires.</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Outils numériques de présentation. Charte graphique.</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MSOST.1.5</v>
      </c>
      <c r="L9" s="681" t="str">
        <f ca="1">IFERROR(INDEX(Programme!$I$7:$J$94,MATCH($K9,Programme!$I$7:$I$94,0),2),"")</f>
        <v>Décrire, en utilisant les outils et langages de descriptions adaptés, le fonctionnement, la structure et le comportement des objets.</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Outils de description d’un fonctionnement, d’une structure et d’un comportement.</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7.2</v>
      </c>
      <c r="B10" s="683" t="str">
        <f ca="1">IFERROR(INDEX(Programme!$B$4:$C$46,MATCH(A10,Programme!$B$4:$B$46,0),2),"")</f>
        <v xml:space="preserve">► Relier les évolutions technologiques aux inventions et innovations qui marquent des ruptures dans les solutions techniques. </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OTSCIS.1.2</v>
      </c>
      <c r="L10" s="679" t="str">
        <f ca="1">IFERROR(INDEX(Programme!$I$7:$J$94,MATCH($K10,Programme!$I$7:$I$94,0),2),"")</f>
        <v xml:space="preserve">Relier les évolutions technologiques aux inventions et innovations qui marquent des ruptures dans les solutions techniques. </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504" t="s">
        <v>70</v>
      </c>
      <c r="B12" s="1505"/>
      <c r="C12" s="1505"/>
      <c r="D12" s="1505"/>
      <c r="E12" s="1505"/>
      <c r="F12" s="1505"/>
      <c r="G12" s="1505"/>
      <c r="H12" s="1505"/>
      <c r="I12" s="1505"/>
      <c r="J12" s="1505"/>
      <c r="K12" s="1506"/>
      <c r="L12" s="1507"/>
      <c r="M12" s="1508"/>
      <c r="N12" s="1509" t="s">
        <v>72</v>
      </c>
      <c r="O12" s="1510"/>
      <c r="P12" s="1510"/>
      <c r="Q12" s="1510"/>
      <c r="R12" s="1510"/>
      <c r="S12" s="1510"/>
      <c r="T12" s="1510"/>
      <c r="U12" s="1510"/>
      <c r="V12" s="1510"/>
      <c r="W12" s="1510"/>
      <c r="X12" s="1510"/>
      <c r="Y12" s="1511"/>
    </row>
    <row r="13" spans="1:25" ht="30.75" customHeight="1" x14ac:dyDescent="0.25">
      <c r="A13" s="706" t="s">
        <v>757</v>
      </c>
      <c r="B13" s="707"/>
      <c r="C13" s="707"/>
      <c r="D13" s="707"/>
      <c r="E13" s="707"/>
      <c r="F13" s="707"/>
      <c r="G13" s="707"/>
      <c r="H13" s="707"/>
      <c r="I13" s="707"/>
      <c r="J13" s="707"/>
      <c r="K13" s="707"/>
      <c r="L13" s="707"/>
      <c r="M13" s="708"/>
      <c r="N13" s="700" t="s">
        <v>1082</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512" t="s">
        <v>382</v>
      </c>
      <c r="B15" s="1513"/>
      <c r="C15" s="1514"/>
      <c r="D15" s="1514"/>
      <c r="E15" s="1514"/>
      <c r="F15" s="1514"/>
      <c r="G15" s="1514"/>
      <c r="H15" s="1514"/>
      <c r="I15" s="1514"/>
      <c r="J15" s="1514"/>
      <c r="K15" s="1515"/>
      <c r="L15" s="1516"/>
      <c r="M15" s="1517"/>
      <c r="N15" s="1518" t="s">
        <v>383</v>
      </c>
      <c r="O15" s="1519"/>
      <c r="P15" s="1519"/>
      <c r="Q15" s="1519"/>
      <c r="R15" s="1519"/>
      <c r="S15" s="1519"/>
      <c r="T15" s="1519"/>
      <c r="U15" s="1519"/>
      <c r="V15" s="1519"/>
      <c r="W15" s="1519"/>
      <c r="X15" s="1519"/>
      <c r="Y15" s="1520"/>
    </row>
    <row r="16" spans="1:25" ht="30" customHeight="1" x14ac:dyDescent="0.25">
      <c r="A16" s="700" t="s">
        <v>758</v>
      </c>
      <c r="B16" s="701"/>
      <c r="C16" s="701"/>
      <c r="D16" s="701"/>
      <c r="E16" s="701"/>
      <c r="F16" s="701"/>
      <c r="G16" s="701"/>
      <c r="H16" s="701"/>
      <c r="I16" s="701"/>
      <c r="J16" s="701"/>
      <c r="K16" s="701"/>
      <c r="L16" s="701"/>
      <c r="M16" s="702"/>
      <c r="N16" s="700" t="s">
        <v>1083</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1521" t="s">
        <v>73</v>
      </c>
      <c r="B18" s="1510"/>
      <c r="C18" s="1510"/>
      <c r="D18" s="1510"/>
      <c r="E18" s="1510"/>
      <c r="F18" s="1510" t="s">
        <v>759</v>
      </c>
      <c r="G18" s="1510" t="s">
        <v>663</v>
      </c>
      <c r="H18" s="1510"/>
      <c r="I18" s="1510"/>
      <c r="J18" s="1510"/>
      <c r="K18" s="1509"/>
      <c r="L18" s="1507"/>
      <c r="M18" s="1522"/>
      <c r="N18" s="695" t="s">
        <v>388</v>
      </c>
      <c r="O18" s="696"/>
      <c r="P18" s="696"/>
      <c r="Q18" s="696"/>
      <c r="R18" s="718" t="s">
        <v>691</v>
      </c>
      <c r="S18" s="718"/>
      <c r="T18" s="718"/>
      <c r="U18" s="718"/>
      <c r="V18" s="718" t="s">
        <v>760</v>
      </c>
      <c r="W18" s="718"/>
      <c r="X18" s="718"/>
      <c r="Y18" s="719"/>
    </row>
    <row r="19" spans="1:25" ht="51.75" customHeight="1" thickBot="1" x14ac:dyDescent="0.3">
      <c r="A19" s="1528" t="s">
        <v>473</v>
      </c>
      <c r="B19" s="1523"/>
      <c r="C19" s="720" t="s">
        <v>761</v>
      </c>
      <c r="D19" s="720"/>
      <c r="E19" s="720"/>
      <c r="F19" s="720"/>
      <c r="G19" s="720"/>
      <c r="H19" s="720"/>
      <c r="I19" s="720"/>
      <c r="J19" s="720"/>
      <c r="K19" s="720"/>
      <c r="L19" s="720"/>
      <c r="M19" s="721"/>
      <c r="N19" s="697"/>
      <c r="O19" s="698"/>
      <c r="P19" s="698"/>
      <c r="Q19" s="698"/>
      <c r="R19" s="720"/>
      <c r="S19" s="720"/>
      <c r="T19" s="720"/>
      <c r="U19" s="720"/>
      <c r="V19" s="720"/>
      <c r="W19" s="720"/>
      <c r="X19" s="720"/>
      <c r="Y19" s="721"/>
    </row>
    <row r="20" spans="1:25" x14ac:dyDescent="0.25">
      <c r="A20" s="1524"/>
      <c r="B20" s="1519"/>
      <c r="C20" s="1519"/>
      <c r="D20" s="1519"/>
      <c r="E20" s="1519"/>
      <c r="F20" s="1519"/>
      <c r="G20" s="1519"/>
      <c r="H20" s="1515"/>
      <c r="I20" s="1515"/>
      <c r="J20" s="1515"/>
      <c r="K20" s="1525"/>
      <c r="L20" s="1525"/>
      <c r="M20" s="1525"/>
      <c r="N20" s="1525"/>
      <c r="O20" s="1526"/>
      <c r="P20" s="1526"/>
      <c r="Q20" s="1526"/>
      <c r="R20" s="1526"/>
      <c r="S20" s="1526"/>
      <c r="T20" s="1526"/>
      <c r="U20" s="1526"/>
      <c r="V20" s="1526"/>
      <c r="W20" s="1526"/>
      <c r="X20" s="1526"/>
      <c r="Y20" s="1526"/>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527"/>
      <c r="B22" s="1503"/>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762</v>
      </c>
      <c r="D23" s="668"/>
      <c r="E23" s="668"/>
      <c r="F23" s="668"/>
      <c r="G23" s="668"/>
      <c r="H23" s="668"/>
      <c r="I23" s="668"/>
      <c r="J23" s="668"/>
      <c r="K23" s="669"/>
      <c r="L23" s="668" t="s">
        <v>763</v>
      </c>
      <c r="M23" s="668"/>
      <c r="N23" s="668"/>
      <c r="O23" s="668"/>
      <c r="P23" s="668"/>
      <c r="Q23" s="668"/>
      <c r="R23" s="669"/>
      <c r="S23" s="667" t="s">
        <v>764</v>
      </c>
      <c r="T23" s="668"/>
      <c r="U23" s="668"/>
      <c r="V23" s="668"/>
      <c r="W23" s="668"/>
      <c r="X23" s="668"/>
      <c r="Y23" s="669"/>
    </row>
    <row r="24" spans="1:25" ht="63.75" customHeight="1" x14ac:dyDescent="0.25">
      <c r="A24" s="670" t="s">
        <v>79</v>
      </c>
      <c r="B24" s="671"/>
      <c r="C24" s="667" t="s">
        <v>765</v>
      </c>
      <c r="D24" s="668"/>
      <c r="E24" s="668"/>
      <c r="F24" s="668"/>
      <c r="G24" s="668"/>
      <c r="H24" s="668"/>
      <c r="I24" s="668"/>
      <c r="J24" s="668"/>
      <c r="K24" s="669"/>
      <c r="L24" s="667" t="s">
        <v>766</v>
      </c>
      <c r="M24" s="668"/>
      <c r="N24" s="668"/>
      <c r="O24" s="668"/>
      <c r="P24" s="668"/>
      <c r="Q24" s="668"/>
      <c r="R24" s="669"/>
      <c r="S24" s="667" t="s">
        <v>767</v>
      </c>
      <c r="T24" s="668"/>
      <c r="U24" s="668"/>
      <c r="V24" s="668"/>
      <c r="W24" s="668"/>
      <c r="X24" s="668"/>
      <c r="Y24" s="669"/>
    </row>
    <row r="25" spans="1:25" ht="45" customHeight="1" x14ac:dyDescent="0.25">
      <c r="A25" s="672" t="s">
        <v>81</v>
      </c>
      <c r="B25" s="673"/>
      <c r="C25" s="667" t="s">
        <v>583</v>
      </c>
      <c r="D25" s="668"/>
      <c r="E25" s="668"/>
      <c r="F25" s="668"/>
      <c r="G25" s="668"/>
      <c r="H25" s="668"/>
      <c r="I25" s="668"/>
      <c r="J25" s="668"/>
      <c r="K25" s="669"/>
      <c r="L25" s="667" t="s">
        <v>583</v>
      </c>
      <c r="M25" s="668"/>
      <c r="N25" s="668"/>
      <c r="O25" s="668"/>
      <c r="P25" s="668"/>
      <c r="Q25" s="668"/>
      <c r="R25" s="669"/>
      <c r="S25" s="667" t="s">
        <v>583</v>
      </c>
      <c r="T25" s="668"/>
      <c r="U25" s="668"/>
      <c r="V25" s="668"/>
      <c r="W25" s="668"/>
      <c r="X25" s="668"/>
      <c r="Y25" s="669"/>
    </row>
    <row r="26" spans="1:25" ht="45" customHeight="1" x14ac:dyDescent="0.25">
      <c r="A26" s="672" t="s">
        <v>80</v>
      </c>
      <c r="B26" s="673"/>
      <c r="C26" s="667" t="s">
        <v>768</v>
      </c>
      <c r="D26" s="668"/>
      <c r="E26" s="668"/>
      <c r="F26" s="668"/>
      <c r="G26" s="668"/>
      <c r="H26" s="668"/>
      <c r="I26" s="668"/>
      <c r="J26" s="668"/>
      <c r="K26" s="669"/>
      <c r="L26" s="667" t="s">
        <v>769</v>
      </c>
      <c r="M26" s="668"/>
      <c r="N26" s="668"/>
      <c r="O26" s="668"/>
      <c r="P26" s="668"/>
      <c r="Q26" s="668"/>
      <c r="R26" s="669"/>
      <c r="S26" s="667" t="s">
        <v>770</v>
      </c>
      <c r="T26" s="668"/>
      <c r="U26" s="668"/>
      <c r="V26" s="668"/>
      <c r="W26" s="668"/>
      <c r="X26" s="668"/>
      <c r="Y26" s="669"/>
    </row>
    <row r="27" spans="1:25" ht="45" customHeight="1" x14ac:dyDescent="0.25">
      <c r="A27" s="670" t="s">
        <v>341</v>
      </c>
      <c r="B27" s="671"/>
      <c r="C27" s="667" t="s">
        <v>771</v>
      </c>
      <c r="D27" s="668"/>
      <c r="E27" s="668"/>
      <c r="F27" s="668"/>
      <c r="G27" s="668"/>
      <c r="H27" s="668"/>
      <c r="I27" s="668"/>
      <c r="J27" s="668"/>
      <c r="K27" s="669"/>
      <c r="L27" s="667" t="s">
        <v>772</v>
      </c>
      <c r="M27" s="668"/>
      <c r="N27" s="668"/>
      <c r="O27" s="668"/>
      <c r="P27" s="668"/>
      <c r="Q27" s="668"/>
      <c r="R27" s="669"/>
      <c r="S27" s="667"/>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5">
    <mergeCell ref="A16:M17"/>
    <mergeCell ref="A13:M14"/>
    <mergeCell ref="N13:Y14"/>
    <mergeCell ref="N16:Y17"/>
    <mergeCell ref="A23:B23"/>
    <mergeCell ref="A21:Y21"/>
    <mergeCell ref="N18:Q19"/>
    <mergeCell ref="S23:Y23"/>
    <mergeCell ref="C23:K23"/>
    <mergeCell ref="L23:R23"/>
    <mergeCell ref="L22:R22"/>
    <mergeCell ref="C22:K22"/>
    <mergeCell ref="S22:Y22"/>
    <mergeCell ref="C19:M19"/>
    <mergeCell ref="V18:Y19"/>
    <mergeCell ref="R18:U19"/>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C24:K24"/>
    <mergeCell ref="L24:R24"/>
    <mergeCell ref="S24:Y24"/>
    <mergeCell ref="A24:B24"/>
    <mergeCell ref="A25:B25"/>
    <mergeCell ref="S25:Y25"/>
    <mergeCell ref="C25:K25"/>
    <mergeCell ref="L25:R25"/>
    <mergeCell ref="A26:B26"/>
    <mergeCell ref="A27:B27"/>
    <mergeCell ref="L27:R27"/>
    <mergeCell ref="S26:Y26"/>
    <mergeCell ref="S27:Y27"/>
    <mergeCell ref="C27:K27"/>
    <mergeCell ref="C26:K26"/>
    <mergeCell ref="L26:R26"/>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0" zoomScale="85" zoomScaleNormal="85" workbookViewId="0">
      <selection activeCell="R18" sqref="R18:U18"/>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518</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4) Programmer un objet</v>
      </c>
      <c r="C2" s="677"/>
      <c r="D2" s="677"/>
      <c r="E2" s="677"/>
      <c r="F2" s="677"/>
      <c r="G2" s="677"/>
      <c r="H2" s="677"/>
      <c r="I2" s="677"/>
      <c r="J2" s="677"/>
      <c r="K2" s="677"/>
      <c r="L2" s="677"/>
      <c r="M2" s="678"/>
      <c r="N2" s="296" t="str">
        <f>INDEX(Problématiques_compétences!$B$3:$D$118,MATCH(A1,Problématiques_compétences!$D$3:$D$118,0),1)</f>
        <v xml:space="preserve">Comment automatiser des tâches sur son smartphone?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4.1</v>
      </c>
      <c r="B4" s="683" t="str">
        <f ca="1">INDEX(Programme!$B$4:$C$46,MATCH(A4,Programme!$B$4:$B$46,0),2)</f>
        <v>► Décrire, en utilisant les outils et langages de descriptions adaptés, la structure et le comportement des objets.</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OTSCIS.1.4</v>
      </c>
      <c r="L4" s="679" t="str">
        <f ca="1">IFERROR(INDEX(Programme!$I$7:$J$94,MATCH($K4,Programme!$I$7:$I$94,0),2),"")</f>
        <v>Élaborer un document qui synthétise ces comparaisons et ces commentaires.</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Outils numériques de présentation. Charte graphique.</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MSOST.1.5</v>
      </c>
      <c r="L5" s="681" t="str">
        <f ca="1">IFERROR(INDEX(Programme!$I$7:$J$94,MATCH($K5,Programme!$I$7:$I$94,0),2),"")</f>
        <v>Décrire, en utilisant les outils et langages de descriptions adaptés, le fonctionnement, la structure et le comportement des objets.</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Outils de description d’un fonctionnement, d’une structure et d’un comportement.</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5.5</v>
      </c>
      <c r="B6" s="683" t="str">
        <f ca="1">IFERROR(INDEX(Programme!$B$4:$C$46,MATCH(A6,Programme!$B$4:$B$46,0),2),"")</f>
        <v>► Modifier ou paramétrer le fonctionnement d’un objet communicant.</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IP.2.3</v>
      </c>
      <c r="L6" s="679" t="str">
        <f ca="1">IFERROR(INDEX(Programme!$I$7:$J$94,MATCH($K6,Programme!$I$7:$I$94,0),2),"")</f>
        <v>Écrire un programme dans lequel des actions sont déclenchées par des événements extérieurs.</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6.1</v>
      </c>
      <c r="B8" s="683" t="str">
        <f ca="1">IFERROR(INDEX(Programme!$B$4:$C$46,MATCH(A8,Programme!$B$4:$B$46,0),2),"")</f>
        <v>► Développer les bonnes pratiques de l’usage des objets communicants.</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OTSCIS.1.3</v>
      </c>
      <c r="L8" s="679" t="str">
        <f ca="1">IFERROR(INDEX(Programme!$I$7:$J$94,MATCH($K8,Programme!$I$7:$I$94,0),2),"")</f>
        <v>Comparer et commenter les évolutions des objets en articulant différents points de vue : fonctionnel, structurel, environnemental, technique, scientifique, social, historique, économique.</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7.1</v>
      </c>
      <c r="B10" s="683" t="str">
        <f ca="1">IFERROR(INDEX(Programme!$B$4:$C$46,MATCH(A10,Programme!$B$4:$B$46,0),2),"")</f>
        <v>► Regrouper des objets en familles et lignées.</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OTSCIS.1.1</v>
      </c>
      <c r="L10" s="679" t="str">
        <f ca="1">IFERROR(INDEX(Programme!$I$7:$J$94,MATCH($K10,Programme!$I$7:$I$94,0),2),"")</f>
        <v>Regrouper des objets en familles et lignées.</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L’évolution des objets. Impacts sociétaux et environnementaux dus aux objets. Cycle de vie. Les règles d’un usage raisonné des objets communicants respectant la propriété intellectuelle et l’intégrité d’autrui.</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530" t="s">
        <v>70</v>
      </c>
      <c r="B12" s="1531"/>
      <c r="C12" s="1531"/>
      <c r="D12" s="1531"/>
      <c r="E12" s="1531"/>
      <c r="F12" s="1531"/>
      <c r="G12" s="1531"/>
      <c r="H12" s="1531"/>
      <c r="I12" s="1531"/>
      <c r="J12" s="1531"/>
      <c r="K12" s="1532"/>
      <c r="L12" s="1533"/>
      <c r="M12" s="1534"/>
      <c r="N12" s="1535" t="s">
        <v>72</v>
      </c>
      <c r="O12" s="1536"/>
      <c r="P12" s="1536"/>
      <c r="Q12" s="1536"/>
      <c r="R12" s="1536"/>
      <c r="S12" s="1536"/>
      <c r="T12" s="1536"/>
      <c r="U12" s="1536"/>
      <c r="V12" s="1536"/>
      <c r="W12" s="1536"/>
      <c r="X12" s="1536"/>
      <c r="Y12" s="1537"/>
    </row>
    <row r="13" spans="1:25" ht="30.75" customHeight="1" x14ac:dyDescent="0.25">
      <c r="A13" s="706" t="s">
        <v>773</v>
      </c>
      <c r="B13" s="707"/>
      <c r="C13" s="707"/>
      <c r="D13" s="707"/>
      <c r="E13" s="707"/>
      <c r="F13" s="707"/>
      <c r="G13" s="707"/>
      <c r="H13" s="707"/>
      <c r="I13" s="707"/>
      <c r="J13" s="707"/>
      <c r="K13" s="707"/>
      <c r="L13" s="707"/>
      <c r="M13" s="708"/>
      <c r="N13" s="700" t="s">
        <v>774</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538" t="s">
        <v>382</v>
      </c>
      <c r="B15" s="1539"/>
      <c r="C15" s="1540"/>
      <c r="D15" s="1540"/>
      <c r="E15" s="1540"/>
      <c r="F15" s="1540"/>
      <c r="G15" s="1540"/>
      <c r="H15" s="1540"/>
      <c r="I15" s="1540"/>
      <c r="J15" s="1540"/>
      <c r="K15" s="1541"/>
      <c r="L15" s="1542"/>
      <c r="M15" s="1543"/>
      <c r="N15" s="1544" t="s">
        <v>383</v>
      </c>
      <c r="O15" s="1545"/>
      <c r="P15" s="1545"/>
      <c r="Q15" s="1545"/>
      <c r="R15" s="1545"/>
      <c r="S15" s="1545"/>
      <c r="T15" s="1545"/>
      <c r="U15" s="1545"/>
      <c r="V15" s="1545"/>
      <c r="W15" s="1545"/>
      <c r="X15" s="1545"/>
      <c r="Y15" s="1546"/>
    </row>
    <row r="16" spans="1:25" ht="30" customHeight="1" x14ac:dyDescent="0.25">
      <c r="A16" s="700" t="s">
        <v>775</v>
      </c>
      <c r="B16" s="701"/>
      <c r="C16" s="701"/>
      <c r="D16" s="701"/>
      <c r="E16" s="701"/>
      <c r="F16" s="701"/>
      <c r="G16" s="701"/>
      <c r="H16" s="701"/>
      <c r="I16" s="701"/>
      <c r="J16" s="701"/>
      <c r="K16" s="701"/>
      <c r="L16" s="701"/>
      <c r="M16" s="702"/>
      <c r="N16" s="700" t="s">
        <v>776</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1547" t="s">
        <v>73</v>
      </c>
      <c r="B18" s="1536"/>
      <c r="C18" s="1536"/>
      <c r="D18" s="1536"/>
      <c r="E18" s="1536"/>
      <c r="F18" s="1536"/>
      <c r="G18" s="1536"/>
      <c r="H18" s="1536"/>
      <c r="I18" s="1536"/>
      <c r="J18" s="1536"/>
      <c r="K18" s="1535"/>
      <c r="L18" s="1533"/>
      <c r="M18" s="1548"/>
      <c r="N18" s="695" t="s">
        <v>388</v>
      </c>
      <c r="O18" s="696"/>
      <c r="P18" s="696"/>
      <c r="Q18" s="696"/>
      <c r="R18" s="716" t="s">
        <v>777</v>
      </c>
      <c r="S18" s="716"/>
      <c r="T18" s="716"/>
      <c r="U18" s="716"/>
      <c r="V18" s="716"/>
      <c r="W18" s="716"/>
      <c r="X18" s="716"/>
      <c r="Y18" s="717"/>
    </row>
    <row r="19" spans="1:25" ht="15.75" thickBot="1" x14ac:dyDescent="0.3">
      <c r="A19" s="1557" t="s">
        <v>473</v>
      </c>
      <c r="B19" s="1549"/>
      <c r="C19" s="1549"/>
      <c r="D19" s="1549"/>
      <c r="E19" s="1549"/>
      <c r="F19" s="1549"/>
      <c r="G19" s="1549"/>
      <c r="H19" s="1550"/>
      <c r="I19" s="1550"/>
      <c r="J19" s="1550"/>
      <c r="K19" s="1551"/>
      <c r="L19" s="1551"/>
      <c r="M19" s="1552"/>
      <c r="N19" s="697"/>
      <c r="O19" s="698"/>
      <c r="P19" s="698"/>
      <c r="Q19" s="698"/>
      <c r="R19" s="704"/>
      <c r="S19" s="704"/>
      <c r="T19" s="704"/>
      <c r="U19" s="704"/>
      <c r="V19" s="693"/>
      <c r="W19" s="693"/>
      <c r="X19" s="693"/>
      <c r="Y19" s="694"/>
    </row>
    <row r="20" spans="1:25" x14ac:dyDescent="0.25">
      <c r="A20" s="1553"/>
      <c r="B20" s="1545"/>
      <c r="C20" s="1545"/>
      <c r="D20" s="1545"/>
      <c r="E20" s="1545"/>
      <c r="F20" s="1545"/>
      <c r="G20" s="1545"/>
      <c r="H20" s="1541"/>
      <c r="I20" s="1541"/>
      <c r="J20" s="1541"/>
      <c r="K20" s="1554"/>
      <c r="L20" s="1554"/>
      <c r="M20" s="1554"/>
      <c r="N20" s="1554"/>
      <c r="O20" s="1555"/>
      <c r="P20" s="1555"/>
      <c r="Q20" s="1555"/>
      <c r="R20" s="1555"/>
      <c r="S20" s="1555"/>
      <c r="T20" s="1555"/>
      <c r="U20" s="1555"/>
      <c r="V20" s="1555"/>
      <c r="W20" s="1555"/>
      <c r="X20" s="1555"/>
      <c r="Y20" s="1555"/>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556"/>
      <c r="B22" s="1529"/>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778</v>
      </c>
      <c r="D23" s="668"/>
      <c r="E23" s="668"/>
      <c r="F23" s="668"/>
      <c r="G23" s="668"/>
      <c r="H23" s="668"/>
      <c r="I23" s="668"/>
      <c r="J23" s="668"/>
      <c r="K23" s="669"/>
      <c r="L23" s="668" t="s">
        <v>1084</v>
      </c>
      <c r="M23" s="668"/>
      <c r="N23" s="668"/>
      <c r="O23" s="668"/>
      <c r="P23" s="668"/>
      <c r="Q23" s="668"/>
      <c r="R23" s="669"/>
      <c r="S23" s="667" t="s">
        <v>779</v>
      </c>
      <c r="T23" s="668"/>
      <c r="U23" s="668"/>
      <c r="V23" s="668"/>
      <c r="W23" s="668"/>
      <c r="X23" s="668"/>
      <c r="Y23" s="669"/>
    </row>
    <row r="24" spans="1:25" ht="45" customHeight="1" x14ac:dyDescent="0.25">
      <c r="A24" s="670" t="s">
        <v>79</v>
      </c>
      <c r="B24" s="671"/>
      <c r="C24" s="667" t="s">
        <v>780</v>
      </c>
      <c r="D24" s="668"/>
      <c r="E24" s="668"/>
      <c r="F24" s="668"/>
      <c r="G24" s="668"/>
      <c r="H24" s="668"/>
      <c r="I24" s="668"/>
      <c r="J24" s="668"/>
      <c r="K24" s="669"/>
      <c r="L24" s="667" t="s">
        <v>1085</v>
      </c>
      <c r="M24" s="668"/>
      <c r="N24" s="668"/>
      <c r="O24" s="668"/>
      <c r="P24" s="668"/>
      <c r="Q24" s="668"/>
      <c r="R24" s="669"/>
      <c r="S24" s="667" t="s">
        <v>1086</v>
      </c>
      <c r="T24" s="668"/>
      <c r="U24" s="668"/>
      <c r="V24" s="668"/>
      <c r="W24" s="668"/>
      <c r="X24" s="668"/>
      <c r="Y24" s="669"/>
    </row>
    <row r="25" spans="1:25" ht="45" customHeight="1" x14ac:dyDescent="0.25">
      <c r="A25" s="672" t="s">
        <v>81</v>
      </c>
      <c r="B25" s="673"/>
      <c r="C25" s="667" t="s">
        <v>583</v>
      </c>
      <c r="D25" s="668"/>
      <c r="E25" s="668"/>
      <c r="F25" s="668"/>
      <c r="G25" s="668"/>
      <c r="H25" s="668"/>
      <c r="I25" s="668"/>
      <c r="J25" s="668"/>
      <c r="K25" s="669"/>
      <c r="L25" s="667" t="s">
        <v>583</v>
      </c>
      <c r="M25" s="668"/>
      <c r="N25" s="668"/>
      <c r="O25" s="668"/>
      <c r="P25" s="668"/>
      <c r="Q25" s="668"/>
      <c r="R25" s="669"/>
      <c r="S25" s="667" t="s">
        <v>584</v>
      </c>
      <c r="T25" s="668"/>
      <c r="U25" s="668"/>
      <c r="V25" s="668"/>
      <c r="W25" s="668"/>
      <c r="X25" s="668"/>
      <c r="Y25" s="669"/>
    </row>
    <row r="26" spans="1:25" ht="45" customHeight="1" x14ac:dyDescent="0.25">
      <c r="A26" s="672" t="s">
        <v>80</v>
      </c>
      <c r="B26" s="673"/>
      <c r="C26" s="667" t="s">
        <v>782</v>
      </c>
      <c r="D26" s="668"/>
      <c r="E26" s="668"/>
      <c r="F26" s="668"/>
      <c r="G26" s="668"/>
      <c r="H26" s="668"/>
      <c r="I26" s="668"/>
      <c r="J26" s="668"/>
      <c r="K26" s="669"/>
      <c r="L26" s="667" t="s">
        <v>783</v>
      </c>
      <c r="M26" s="668"/>
      <c r="N26" s="668"/>
      <c r="O26" s="668"/>
      <c r="P26" s="668"/>
      <c r="Q26" s="668"/>
      <c r="R26" s="669"/>
      <c r="S26" s="667" t="s">
        <v>784</v>
      </c>
      <c r="T26" s="668"/>
      <c r="U26" s="668"/>
      <c r="V26" s="668"/>
      <c r="W26" s="668"/>
      <c r="X26" s="668"/>
      <c r="Y26" s="669"/>
    </row>
    <row r="27" spans="1:25" ht="45" customHeight="1" x14ac:dyDescent="0.25">
      <c r="A27" s="670" t="s">
        <v>341</v>
      </c>
      <c r="B27" s="671"/>
      <c r="C27" s="667" t="s">
        <v>785</v>
      </c>
      <c r="D27" s="668"/>
      <c r="E27" s="668"/>
      <c r="F27" s="668"/>
      <c r="G27" s="668"/>
      <c r="H27" s="668"/>
      <c r="I27" s="668"/>
      <c r="J27" s="668"/>
      <c r="K27" s="669"/>
      <c r="L27" s="667" t="s">
        <v>786</v>
      </c>
      <c r="M27" s="668"/>
      <c r="N27" s="668"/>
      <c r="O27" s="668"/>
      <c r="P27" s="668"/>
      <c r="Q27" s="668"/>
      <c r="R27" s="669"/>
      <c r="S27" s="667" t="s">
        <v>1087</v>
      </c>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sheetProtection sheet="1" objects="1" scenarios="1"/>
  <mergeCells count="56">
    <mergeCell ref="R18:U18"/>
    <mergeCell ref="V18:Y18"/>
    <mergeCell ref="R19:U19"/>
    <mergeCell ref="V19:Y19"/>
    <mergeCell ref="A13:M14"/>
    <mergeCell ref="N13:Y14"/>
    <mergeCell ref="A16:M17"/>
    <mergeCell ref="N16:Y17"/>
    <mergeCell ref="B6:J6"/>
    <mergeCell ref="L6:Q6"/>
    <mergeCell ref="R6:Y6"/>
    <mergeCell ref="L7:Q7"/>
    <mergeCell ref="L5:Q5"/>
    <mergeCell ref="R5:Y5"/>
    <mergeCell ref="R7:Y7"/>
    <mergeCell ref="A1:A2"/>
    <mergeCell ref="B2:M2"/>
    <mergeCell ref="B4:J4"/>
    <mergeCell ref="L4:Q4"/>
    <mergeCell ref="R4:Y4"/>
    <mergeCell ref="B8:J8"/>
    <mergeCell ref="L8:Q8"/>
    <mergeCell ref="R8:Y8"/>
    <mergeCell ref="L9:Q9"/>
    <mergeCell ref="R9:Y9"/>
    <mergeCell ref="B10:J10"/>
    <mergeCell ref="L10:Q10"/>
    <mergeCell ref="R10:Y10"/>
    <mergeCell ref="B11:J11"/>
    <mergeCell ref="L11:Q11"/>
    <mergeCell ref="R11:Y11"/>
    <mergeCell ref="N18:Q19"/>
    <mergeCell ref="A21:Y21"/>
    <mergeCell ref="C22:K22"/>
    <mergeCell ref="L22:R22"/>
    <mergeCell ref="S22:Y22"/>
    <mergeCell ref="A23:B23"/>
    <mergeCell ref="C23:K23"/>
    <mergeCell ref="L23:R23"/>
    <mergeCell ref="S23:Y23"/>
    <mergeCell ref="S25:Y25"/>
    <mergeCell ref="S24:Y24"/>
    <mergeCell ref="A24:B24"/>
    <mergeCell ref="A25:B25"/>
    <mergeCell ref="C24:K24"/>
    <mergeCell ref="L24:R24"/>
    <mergeCell ref="C25:K25"/>
    <mergeCell ref="L25:R25"/>
    <mergeCell ref="A26:B26"/>
    <mergeCell ref="A27:B27"/>
    <mergeCell ref="C26:K26"/>
    <mergeCell ref="L26:R26"/>
    <mergeCell ref="S26:Y26"/>
    <mergeCell ref="C27:K27"/>
    <mergeCell ref="L27:R27"/>
    <mergeCell ref="S27:Y27"/>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abSelected="1" topLeftCell="A7" zoomScale="85" zoomScaleNormal="85" workbookViewId="0">
      <selection activeCell="H31" sqref="H31"/>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674" t="s">
        <v>517</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675"/>
      <c r="B2" s="676" t="str">
        <f>INDEX(Problématiques_compétences!$A$3:$D$118,QUOTIENT(MATCH(A1,Problématiques_compétences!$D$3:$D$118,0),8)*8+2,1)</f>
        <v>4) Programmer un objet</v>
      </c>
      <c r="C2" s="677"/>
      <c r="D2" s="677"/>
      <c r="E2" s="677"/>
      <c r="F2" s="677"/>
      <c r="G2" s="677"/>
      <c r="H2" s="677"/>
      <c r="I2" s="677"/>
      <c r="J2" s="677"/>
      <c r="K2" s="677"/>
      <c r="L2" s="677"/>
      <c r="M2" s="678"/>
      <c r="N2" s="296" t="str">
        <f>INDEX(Problématiques_compétences!$B$3:$D$118,MATCH(A1,Problématiques_compétences!$D$3:$D$118,0),1)</f>
        <v>Comment réaliser une application androïd à destination des parents d'élève</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2.7</v>
      </c>
      <c r="B4" s="683" t="str">
        <f ca="1">INDEX(Programme!$B$4:$C$46,MATCH(A4,Programme!$B$4:$B$46,0),2)</f>
        <v>► Imaginer, concevoir et programmer des applications informatiques nomades.</v>
      </c>
      <c r="C4" s="683"/>
      <c r="D4" s="683"/>
      <c r="E4" s="683"/>
      <c r="F4" s="683"/>
      <c r="G4" s="683"/>
      <c r="H4" s="683"/>
      <c r="I4" s="683"/>
      <c r="J4" s="683"/>
      <c r="K4" s="306" t="str">
        <f t="array" aca="1" ref="K4" ca="1">INDEX(Programme!$B$3:$G$46,MATCH($A$4,Programme!$B$3:$B$46,0),SMALL(IF(INDIRECT("Programme!D"&amp;MATCH($A$4,Programme!$B$1:$B$46,0)):INDIRECT("Programme!G"&amp;MATCH($A$4,Programme!$B$1:$B$46,0))&lt;&gt;"",COLUMN(Programme!$D$3:$G$3)-1),ROW()-3))</f>
        <v>DIC.1.5</v>
      </c>
      <c r="L4" s="679" t="str">
        <f ca="1">IFERROR(INDEX(Programme!$I$7:$J$94,MATCH($K4,Programme!$I$7:$I$94,0),2),"")</f>
        <v>Imaginer des solutions pour produire des objets et des éléments de programmes informatiques en réponse au besoin.</v>
      </c>
      <c r="M4" s="679"/>
      <c r="N4" s="679"/>
      <c r="O4" s="679"/>
      <c r="P4" s="679"/>
      <c r="Q4" s="680"/>
      <c r="R4" s="686"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Design. Innovation et créativité. Veille. Représentation de solutions (croquis, schémas, algorithmes). Réalité augmentée. Objets connectés.</v>
      </c>
      <c r="S4" s="679"/>
      <c r="T4" s="679"/>
      <c r="U4" s="679"/>
      <c r="V4" s="679"/>
      <c r="W4" s="679"/>
      <c r="X4" s="679"/>
      <c r="Y4" s="687"/>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IP.2.2</v>
      </c>
      <c r="L5" s="681" t="str">
        <f ca="1">IFERROR(INDEX(Programme!$I$7:$J$94,MATCH($K5,Programme!$I$7:$I$94,0),2),"")</f>
        <v>Écrire, mettre au point (tester, corriger) et exécuter un programme commandant un système réel et vérifier le comportement attendu.</v>
      </c>
      <c r="M5" s="681"/>
      <c r="N5" s="681"/>
      <c r="O5" s="681"/>
      <c r="P5" s="681"/>
      <c r="Q5" s="682"/>
      <c r="R5" s="688"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681"/>
      <c r="T5" s="681"/>
      <c r="U5" s="681"/>
      <c r="V5" s="681"/>
      <c r="W5" s="681"/>
      <c r="X5" s="681"/>
      <c r="Y5" s="689"/>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3.1</v>
      </c>
      <c r="B6" s="683" t="str">
        <f ca="1">IFERROR(INDEX(Programme!$B$4:$C$46,MATCH(A6,Programme!$B$4:$B$46,0),2),"")</f>
        <v>► Exprimer sa pensée à l’aide d’outils de description adaptés : croquis, schémas, graphes, diagrammes, tableaux (représentations non normées).</v>
      </c>
      <c r="C6" s="683"/>
      <c r="D6" s="683"/>
      <c r="E6" s="683"/>
      <c r="F6" s="683"/>
      <c r="G6" s="683"/>
      <c r="H6" s="683"/>
      <c r="I6" s="683"/>
      <c r="J6" s="683"/>
      <c r="K6" s="306" t="str">
        <f t="array" aca="1" ref="K6" ca="1">IFERROR(INDEX(Programme!$B$3:$G$46,MATCH($A$6,Programme!$B$3:$B$46,0),SMALL(IF(INDIRECT("Programme!D"&amp;MATCH($A$6,Programme!$B$1:$B$46,0)):INDIRECT("Programme!G"&amp;MATCH($A$6,Programme!$B$1:$B$46,0))&lt;&gt;"",COLUMN(Programme!$D$3:$G$3)-1),ROW()-5)),"")</f>
        <v>OTSCIS.2.1</v>
      </c>
      <c r="L6" s="679" t="str">
        <f ca="1">IFERROR(INDEX(Programme!$I$7:$J$94,MATCH($K6,Programme!$I$7:$I$94,0),2),"")</f>
        <v xml:space="preserve">Exprimer sa pensée à l’aide d’outils de description adaptés : croquis, schémas, graphes, diagrammes, tableaux. </v>
      </c>
      <c r="M6" s="679"/>
      <c r="N6" s="679"/>
      <c r="O6" s="679"/>
      <c r="P6" s="679"/>
      <c r="Q6" s="680"/>
      <c r="R6" s="686"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Croquis à main levée. Différents schémas. Carte heuristique. Notion d’algorithme.</v>
      </c>
      <c r="S6" s="679"/>
      <c r="T6" s="679"/>
      <c r="U6" s="679"/>
      <c r="V6" s="679"/>
      <c r="W6" s="679"/>
      <c r="X6" s="679"/>
      <c r="Y6" s="687"/>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681" t="str">
        <f ca="1">IFERROR(INDEX(Programme!$I$7:$J$94,MATCH($K7,Programme!$I$7:$I$94,0),2),"")</f>
        <v/>
      </c>
      <c r="M7" s="681"/>
      <c r="N7" s="681"/>
      <c r="O7" s="681"/>
      <c r="P7" s="681"/>
      <c r="Q7" s="682"/>
      <c r="R7" s="688"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681"/>
      <c r="T7" s="681"/>
      <c r="U7" s="681"/>
      <c r="V7" s="681"/>
      <c r="W7" s="681"/>
      <c r="X7" s="681"/>
      <c r="Y7" s="689"/>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5.1</v>
      </c>
      <c r="B8" s="683" t="str">
        <f ca="1">IFERROR(INDEX(Programme!$B$4:$C$46,MATCH(A8,Programme!$B$4:$B$46,0),2),"")</f>
        <v>► Simuler numériquement la structure et/ou le comportement d’un objet.</v>
      </c>
      <c r="C8" s="683"/>
      <c r="D8" s="683"/>
      <c r="E8" s="683"/>
      <c r="F8" s="683"/>
      <c r="G8" s="683"/>
      <c r="H8" s="683"/>
      <c r="I8" s="683"/>
      <c r="J8" s="683"/>
      <c r="K8" s="306" t="str">
        <f t="array" aca="1" ref="K8" ca="1">IFERROR(INDEX(Programme!$B$3:$G$46,MATCH($A$8,Programme!$B$3:$B$46,0),SMALL(IF(INDIRECT("Programme!D"&amp;MATCH($A$8,Programme!$B$1:$B$46,0)):INDIRECT("Programme!G"&amp;MATCH($A$8,Programme!$B$1:$B$46,0))&lt;&gt;"",COLUMN(Programme!$D$3:$G$3)-1),ROW()-7)),"")</f>
        <v>MSOST.2.2</v>
      </c>
      <c r="L8" s="679" t="str">
        <f ca="1">IFERROR(INDEX(Programme!$I$7:$J$94,MATCH($K8,Programme!$I$7:$I$94,0),2),"")</f>
        <v>Simuler numériquement la structure et/ou le comportement d’un objet. Interpréter le comportement de l’objet technique et le communiquer en argumentant.</v>
      </c>
      <c r="M8" s="679"/>
      <c r="N8" s="679"/>
      <c r="O8" s="679"/>
      <c r="P8" s="679"/>
      <c r="Q8" s="680"/>
      <c r="R8" s="686"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Notions d’écarts entre les attentes fixées par le cahier des charges et les résultats de la simulation.</v>
      </c>
      <c r="S8" s="679"/>
      <c r="T8" s="679"/>
      <c r="U8" s="679"/>
      <c r="V8" s="679"/>
      <c r="W8" s="679"/>
      <c r="X8" s="679"/>
      <c r="Y8" s="687"/>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681" t="str">
        <f ca="1">IFERROR(INDEX(Programme!$I$7:$J$94,MATCH($K9,Programme!$I$7:$I$94,0),2),"")</f>
        <v/>
      </c>
      <c r="M9" s="681"/>
      <c r="N9" s="681"/>
      <c r="O9" s="681"/>
      <c r="P9" s="681"/>
      <c r="Q9" s="682"/>
      <c r="R9" s="688"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681"/>
      <c r="T9" s="681"/>
      <c r="U9" s="681"/>
      <c r="V9" s="681"/>
      <c r="W9" s="681"/>
      <c r="X9" s="681"/>
      <c r="Y9" s="689"/>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683" t="str">
        <f ca="1">IFERROR(INDEX(Programme!$B$4:$C$46,MATCH(A10,Programme!$B$4:$B$46,0),2),"")</f>
        <v/>
      </c>
      <c r="C10" s="683"/>
      <c r="D10" s="683"/>
      <c r="E10" s="683"/>
      <c r="F10" s="683"/>
      <c r="G10" s="683"/>
      <c r="H10" s="683"/>
      <c r="I10" s="683"/>
      <c r="J10" s="683"/>
      <c r="K10" s="306" t="str">
        <f t="array" aca="1" ref="K10" ca="1">IFERROR(INDEX(Programme!$B$3:$G$46,MATCH($A$10,Programme!$B$3:$B$46,0),SMALL(IF(INDIRECT("Programme!D"&amp;MATCH($A$10,Programme!$B$1:$B$46,0)):INDIRECT("Programme!G"&amp;MATCH($A$10,Programme!$B$1:$B$46,0))&lt;&gt;"",COLUMN(Programme!$D$3:$G$3)-1),ROW()-9)),"")</f>
        <v/>
      </c>
      <c r="L10" s="679" t="str">
        <f ca="1">IFERROR(INDEX(Programme!$I$7:$J$94,MATCH($K10,Programme!$I$7:$I$94,0),2),"")</f>
        <v/>
      </c>
      <c r="M10" s="679"/>
      <c r="N10" s="679"/>
      <c r="O10" s="679"/>
      <c r="P10" s="679"/>
      <c r="Q10" s="680"/>
      <c r="R10" s="686"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679"/>
      <c r="T10" s="679"/>
      <c r="U10" s="679"/>
      <c r="V10" s="679"/>
      <c r="W10" s="679"/>
      <c r="X10" s="679"/>
      <c r="Y10" s="687"/>
    </row>
    <row r="11" spans="1:25" ht="32.25" customHeight="1" thickBot="1" x14ac:dyDescent="0.3">
      <c r="A11" s="311"/>
      <c r="B11" s="683"/>
      <c r="C11" s="683"/>
      <c r="D11" s="683"/>
      <c r="E11" s="683"/>
      <c r="F11" s="683"/>
      <c r="G11" s="683"/>
      <c r="H11" s="683"/>
      <c r="I11" s="683"/>
      <c r="J11" s="683"/>
      <c r="K11" s="306" t="str">
        <f t="array" aca="1" ref="K11" ca="1">IFERROR(INDEX(Programme!$B$3:$G$46,MATCH($A$10,Programme!$B$3:$B$46,0),SMALL(IF(INDIRECT("Programme!D"&amp;MATCH($A$10,Programme!$B$1:$B$46,0)):INDIRECT("Programme!G"&amp;MATCH($A$10,Programme!$B$1:$B$46,0))&lt;&gt;"",COLUMN(Programme!$D$3:$G$3)-1),ROW()-9)),"")</f>
        <v/>
      </c>
      <c r="L11" s="679" t="str">
        <f ca="1">IFERROR(INDEX(Programme!$I$7:$J$94,MATCH($K11,Programme!$I$7:$I$94,0),2),"")</f>
        <v/>
      </c>
      <c r="M11" s="679"/>
      <c r="N11" s="684"/>
      <c r="O11" s="684"/>
      <c r="P11" s="684"/>
      <c r="Q11" s="685"/>
      <c r="R11" s="686"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679"/>
      <c r="T11" s="679"/>
      <c r="U11" s="679"/>
      <c r="V11" s="679"/>
      <c r="W11" s="679"/>
      <c r="X11" s="679"/>
      <c r="Y11" s="687"/>
    </row>
    <row r="12" spans="1:25" ht="16.5" customHeight="1" x14ac:dyDescent="0.25">
      <c r="A12" s="1559" t="s">
        <v>70</v>
      </c>
      <c r="B12" s="1560"/>
      <c r="C12" s="1560"/>
      <c r="D12" s="1560"/>
      <c r="E12" s="1560"/>
      <c r="F12" s="1560"/>
      <c r="G12" s="1560"/>
      <c r="H12" s="1560"/>
      <c r="I12" s="1560"/>
      <c r="J12" s="1560"/>
      <c r="K12" s="1561"/>
      <c r="L12" s="1562"/>
      <c r="M12" s="1563"/>
      <c r="N12" s="1564" t="s">
        <v>72</v>
      </c>
      <c r="O12" s="1565"/>
      <c r="P12" s="1565"/>
      <c r="Q12" s="1565"/>
      <c r="R12" s="1565"/>
      <c r="S12" s="1565"/>
      <c r="T12" s="1565"/>
      <c r="U12" s="1565"/>
      <c r="V12" s="1565"/>
      <c r="W12" s="1565"/>
      <c r="X12" s="1565"/>
      <c r="Y12" s="1566"/>
    </row>
    <row r="13" spans="1:25" ht="30.75" customHeight="1" x14ac:dyDescent="0.25">
      <c r="A13" s="706" t="s">
        <v>1088</v>
      </c>
      <c r="B13" s="707"/>
      <c r="C13" s="707"/>
      <c r="D13" s="707"/>
      <c r="E13" s="707"/>
      <c r="F13" s="707"/>
      <c r="G13" s="707"/>
      <c r="H13" s="707"/>
      <c r="I13" s="707"/>
      <c r="J13" s="707"/>
      <c r="K13" s="707"/>
      <c r="L13" s="707"/>
      <c r="M13" s="708"/>
      <c r="N13" s="700" t="s">
        <v>878</v>
      </c>
      <c r="O13" s="701"/>
      <c r="P13" s="701"/>
      <c r="Q13" s="701"/>
      <c r="R13" s="701"/>
      <c r="S13" s="701"/>
      <c r="T13" s="701"/>
      <c r="U13" s="701"/>
      <c r="V13" s="701"/>
      <c r="W13" s="701"/>
      <c r="X13" s="701"/>
      <c r="Y13" s="702"/>
    </row>
    <row r="14" spans="1:25" ht="30.75" customHeight="1" x14ac:dyDescent="0.25">
      <c r="A14" s="709"/>
      <c r="B14" s="710"/>
      <c r="C14" s="710"/>
      <c r="D14" s="710"/>
      <c r="E14" s="710"/>
      <c r="F14" s="710"/>
      <c r="G14" s="710"/>
      <c r="H14" s="710"/>
      <c r="I14" s="710"/>
      <c r="J14" s="710"/>
      <c r="K14" s="710"/>
      <c r="L14" s="710"/>
      <c r="M14" s="711"/>
      <c r="N14" s="713"/>
      <c r="O14" s="714"/>
      <c r="P14" s="714"/>
      <c r="Q14" s="714"/>
      <c r="R14" s="714"/>
      <c r="S14" s="714"/>
      <c r="T14" s="714"/>
      <c r="U14" s="714"/>
      <c r="V14" s="714"/>
      <c r="W14" s="714"/>
      <c r="X14" s="714"/>
      <c r="Y14" s="715"/>
    </row>
    <row r="15" spans="1:25" ht="16.5" customHeight="1" x14ac:dyDescent="0.25">
      <c r="A15" s="1567" t="s">
        <v>382</v>
      </c>
      <c r="B15" s="1568"/>
      <c r="C15" s="1569"/>
      <c r="D15" s="1569"/>
      <c r="E15" s="1569"/>
      <c r="F15" s="1569"/>
      <c r="G15" s="1569"/>
      <c r="H15" s="1569"/>
      <c r="I15" s="1569"/>
      <c r="J15" s="1569"/>
      <c r="K15" s="1570"/>
      <c r="L15" s="1571"/>
      <c r="M15" s="1572"/>
      <c r="N15" s="1573" t="s">
        <v>383</v>
      </c>
      <c r="O15" s="1574"/>
      <c r="P15" s="1574"/>
      <c r="Q15" s="1574"/>
      <c r="R15" s="1574"/>
      <c r="S15" s="1574"/>
      <c r="T15" s="1574"/>
      <c r="U15" s="1574"/>
      <c r="V15" s="1574"/>
      <c r="W15" s="1574"/>
      <c r="X15" s="1574"/>
      <c r="Y15" s="1575"/>
    </row>
    <row r="16" spans="1:25" ht="30" customHeight="1" x14ac:dyDescent="0.25">
      <c r="A16" s="700" t="s">
        <v>1089</v>
      </c>
      <c r="B16" s="701"/>
      <c r="C16" s="701"/>
      <c r="D16" s="701"/>
      <c r="E16" s="701"/>
      <c r="F16" s="701"/>
      <c r="G16" s="701"/>
      <c r="H16" s="701"/>
      <c r="I16" s="701"/>
      <c r="J16" s="701"/>
      <c r="K16" s="701"/>
      <c r="L16" s="701"/>
      <c r="M16" s="702"/>
      <c r="N16" s="700" t="s">
        <v>1090</v>
      </c>
      <c r="O16" s="701"/>
      <c r="P16" s="701"/>
      <c r="Q16" s="701"/>
      <c r="R16" s="701"/>
      <c r="S16" s="701"/>
      <c r="T16" s="701"/>
      <c r="U16" s="701"/>
      <c r="V16" s="701"/>
      <c r="W16" s="701"/>
      <c r="X16" s="701"/>
      <c r="Y16" s="702"/>
    </row>
    <row r="17" spans="1:25" ht="30" customHeight="1" thickBot="1" x14ac:dyDescent="0.3">
      <c r="A17" s="703"/>
      <c r="B17" s="704"/>
      <c r="C17" s="704"/>
      <c r="D17" s="704"/>
      <c r="E17" s="704"/>
      <c r="F17" s="704"/>
      <c r="G17" s="704"/>
      <c r="H17" s="704"/>
      <c r="I17" s="704"/>
      <c r="J17" s="704"/>
      <c r="K17" s="704"/>
      <c r="L17" s="704"/>
      <c r="M17" s="705"/>
      <c r="N17" s="703"/>
      <c r="O17" s="704"/>
      <c r="P17" s="704"/>
      <c r="Q17" s="704"/>
      <c r="R17" s="704"/>
      <c r="S17" s="704"/>
      <c r="T17" s="704"/>
      <c r="U17" s="704"/>
      <c r="V17" s="704"/>
      <c r="W17" s="704"/>
      <c r="X17" s="704"/>
      <c r="Y17" s="705"/>
    </row>
    <row r="18" spans="1:25" ht="16.5" customHeight="1" x14ac:dyDescent="0.25">
      <c r="A18" s="1576" t="s">
        <v>73</v>
      </c>
      <c r="B18" s="1565"/>
      <c r="C18" s="1565"/>
      <c r="D18" s="1565"/>
      <c r="E18" s="1565"/>
      <c r="F18" s="1565"/>
      <c r="G18" s="1565"/>
      <c r="H18" s="1565"/>
      <c r="I18" s="1565"/>
      <c r="J18" s="1565"/>
      <c r="K18" s="1564"/>
      <c r="L18" s="1562"/>
      <c r="M18" s="1577"/>
      <c r="N18" s="695" t="s">
        <v>388</v>
      </c>
      <c r="O18" s="696"/>
      <c r="P18" s="696"/>
      <c r="Q18" s="696"/>
      <c r="R18" s="716"/>
      <c r="S18" s="716"/>
      <c r="T18" s="716"/>
      <c r="U18" s="716"/>
      <c r="V18" s="716"/>
      <c r="W18" s="716"/>
      <c r="X18" s="716"/>
      <c r="Y18" s="717"/>
    </row>
    <row r="19" spans="1:25" ht="29.25" customHeight="1" thickBot="1" x14ac:dyDescent="0.3">
      <c r="A19" s="1586" t="s">
        <v>473</v>
      </c>
      <c r="B19" s="1578"/>
      <c r="C19" s="1578"/>
      <c r="D19" s="1578"/>
      <c r="E19" s="1578"/>
      <c r="F19" s="1578"/>
      <c r="G19" s="1578"/>
      <c r="H19" s="1579"/>
      <c r="I19" s="1579"/>
      <c r="J19" s="1579"/>
      <c r="K19" s="1580"/>
      <c r="L19" s="1580"/>
      <c r="M19" s="1581"/>
      <c r="N19" s="697"/>
      <c r="O19" s="698"/>
      <c r="P19" s="698"/>
      <c r="Q19" s="698"/>
      <c r="R19" s="704"/>
      <c r="S19" s="704"/>
      <c r="T19" s="704"/>
      <c r="U19" s="704"/>
      <c r="V19" s="693"/>
      <c r="W19" s="693"/>
      <c r="X19" s="693"/>
      <c r="Y19" s="694"/>
    </row>
    <row r="20" spans="1:25" x14ac:dyDescent="0.25">
      <c r="A20" s="1582"/>
      <c r="B20" s="1574"/>
      <c r="C20" s="1574"/>
      <c r="D20" s="1574"/>
      <c r="E20" s="1574"/>
      <c r="F20" s="1574"/>
      <c r="G20" s="1574"/>
      <c r="H20" s="1570"/>
      <c r="I20" s="1570"/>
      <c r="J20" s="1570"/>
      <c r="K20" s="1583"/>
      <c r="L20" s="1583"/>
      <c r="M20" s="1583"/>
      <c r="N20" s="1583"/>
      <c r="O20" s="1584"/>
      <c r="P20" s="1584"/>
      <c r="Q20" s="1584"/>
      <c r="R20" s="1584"/>
      <c r="S20" s="1584"/>
      <c r="T20" s="1584"/>
      <c r="U20" s="1584"/>
      <c r="V20" s="1584"/>
      <c r="W20" s="1584"/>
      <c r="X20" s="1584"/>
      <c r="Y20" s="1584"/>
    </row>
    <row r="21" spans="1:25" ht="15.75" x14ac:dyDescent="0.25">
      <c r="A21" s="712" t="s">
        <v>74</v>
      </c>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row>
    <row r="22" spans="1:25" x14ac:dyDescent="0.25">
      <c r="A22" s="1585"/>
      <c r="B22" s="1558"/>
      <c r="C22" s="692" t="s">
        <v>75</v>
      </c>
      <c r="D22" s="690"/>
      <c r="E22" s="690"/>
      <c r="F22" s="690"/>
      <c r="G22" s="690"/>
      <c r="H22" s="690"/>
      <c r="I22" s="690"/>
      <c r="J22" s="690"/>
      <c r="K22" s="691"/>
      <c r="L22" s="690" t="s">
        <v>76</v>
      </c>
      <c r="M22" s="690"/>
      <c r="N22" s="690"/>
      <c r="O22" s="690"/>
      <c r="P22" s="690"/>
      <c r="Q22" s="690"/>
      <c r="R22" s="691"/>
      <c r="S22" s="692" t="s">
        <v>77</v>
      </c>
      <c r="T22" s="690"/>
      <c r="U22" s="690"/>
      <c r="V22" s="690"/>
      <c r="W22" s="690"/>
      <c r="X22" s="690"/>
      <c r="Y22" s="691"/>
    </row>
    <row r="23" spans="1:25" ht="33.75" customHeight="1" x14ac:dyDescent="0.25">
      <c r="A23" s="672" t="s">
        <v>78</v>
      </c>
      <c r="B23" s="699"/>
      <c r="C23" s="667" t="s">
        <v>872</v>
      </c>
      <c r="D23" s="668"/>
      <c r="E23" s="668"/>
      <c r="F23" s="668"/>
      <c r="G23" s="668"/>
      <c r="H23" s="668"/>
      <c r="I23" s="668"/>
      <c r="J23" s="668"/>
      <c r="K23" s="669"/>
      <c r="L23" s="668" t="s">
        <v>873</v>
      </c>
      <c r="M23" s="668"/>
      <c r="N23" s="668"/>
      <c r="O23" s="668"/>
      <c r="P23" s="668"/>
      <c r="Q23" s="668"/>
      <c r="R23" s="669"/>
      <c r="S23" s="667"/>
      <c r="T23" s="668"/>
      <c r="U23" s="668"/>
      <c r="V23" s="668"/>
      <c r="W23" s="668"/>
      <c r="X23" s="668"/>
      <c r="Y23" s="669"/>
    </row>
    <row r="24" spans="1:25" ht="57" customHeight="1" x14ac:dyDescent="0.25">
      <c r="A24" s="670" t="s">
        <v>79</v>
      </c>
      <c r="B24" s="671"/>
      <c r="C24" s="667" t="s">
        <v>874</v>
      </c>
      <c r="D24" s="668"/>
      <c r="E24" s="668"/>
      <c r="F24" s="668"/>
      <c r="G24" s="668"/>
      <c r="H24" s="668"/>
      <c r="I24" s="668"/>
      <c r="J24" s="668"/>
      <c r="K24" s="669"/>
      <c r="L24" s="667" t="s">
        <v>875</v>
      </c>
      <c r="M24" s="668"/>
      <c r="N24" s="668"/>
      <c r="O24" s="668"/>
      <c r="P24" s="668"/>
      <c r="Q24" s="668"/>
      <c r="R24" s="669"/>
      <c r="S24" s="667"/>
      <c r="T24" s="668"/>
      <c r="U24" s="668"/>
      <c r="V24" s="668"/>
      <c r="W24" s="668"/>
      <c r="X24" s="668"/>
      <c r="Y24" s="669"/>
    </row>
    <row r="25" spans="1:25" ht="45" customHeight="1" x14ac:dyDescent="0.25">
      <c r="A25" s="672" t="s">
        <v>81</v>
      </c>
      <c r="B25" s="673"/>
      <c r="C25" s="667" t="s">
        <v>583</v>
      </c>
      <c r="D25" s="668"/>
      <c r="E25" s="668"/>
      <c r="F25" s="668"/>
      <c r="G25" s="668"/>
      <c r="H25" s="668"/>
      <c r="I25" s="668"/>
      <c r="J25" s="668"/>
      <c r="K25" s="669"/>
      <c r="L25" s="667" t="s">
        <v>781</v>
      </c>
      <c r="M25" s="668"/>
      <c r="N25" s="668"/>
      <c r="O25" s="668"/>
      <c r="P25" s="668"/>
      <c r="Q25" s="668"/>
      <c r="R25" s="669"/>
      <c r="S25" s="667"/>
      <c r="T25" s="668"/>
      <c r="U25" s="668"/>
      <c r="V25" s="668"/>
      <c r="W25" s="668"/>
      <c r="X25" s="668"/>
      <c r="Y25" s="669"/>
    </row>
    <row r="26" spans="1:25" ht="45" customHeight="1" x14ac:dyDescent="0.25">
      <c r="A26" s="672" t="s">
        <v>80</v>
      </c>
      <c r="B26" s="673"/>
      <c r="C26" s="667" t="s">
        <v>1091</v>
      </c>
      <c r="D26" s="668"/>
      <c r="E26" s="668"/>
      <c r="F26" s="668"/>
      <c r="G26" s="668"/>
      <c r="H26" s="668"/>
      <c r="I26" s="668"/>
      <c r="J26" s="668"/>
      <c r="K26" s="669"/>
      <c r="L26" s="667" t="s">
        <v>876</v>
      </c>
      <c r="M26" s="668"/>
      <c r="N26" s="668"/>
      <c r="O26" s="668"/>
      <c r="P26" s="668"/>
      <c r="Q26" s="668"/>
      <c r="R26" s="669"/>
      <c r="S26" s="667"/>
      <c r="T26" s="668"/>
      <c r="U26" s="668"/>
      <c r="V26" s="668"/>
      <c r="W26" s="668"/>
      <c r="X26" s="668"/>
      <c r="Y26" s="669"/>
    </row>
    <row r="27" spans="1:25" ht="45" customHeight="1" x14ac:dyDescent="0.25">
      <c r="A27" s="670" t="s">
        <v>341</v>
      </c>
      <c r="B27" s="671"/>
      <c r="C27" s="667" t="s">
        <v>1092</v>
      </c>
      <c r="D27" s="668"/>
      <c r="E27" s="668"/>
      <c r="F27" s="668"/>
      <c r="G27" s="668"/>
      <c r="H27" s="668"/>
      <c r="I27" s="668"/>
      <c r="J27" s="668"/>
      <c r="K27" s="669"/>
      <c r="L27" s="667" t="s">
        <v>877</v>
      </c>
      <c r="M27" s="668"/>
      <c r="N27" s="668"/>
      <c r="O27" s="668"/>
      <c r="P27" s="668"/>
      <c r="Q27" s="668"/>
      <c r="R27" s="669"/>
      <c r="S27" s="667"/>
      <c r="T27" s="668"/>
      <c r="U27" s="668"/>
      <c r="V27" s="668"/>
      <c r="W27" s="668"/>
      <c r="X27" s="668"/>
      <c r="Y27" s="66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R19:U19"/>
    <mergeCell ref="V19:Y19"/>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266</TotalTime>
  <Application>Microsoft Excel</Application>
  <DocSecurity>0</DocSecurity>
  <ScaleCrop>false</ScaleCrop>
  <HeadingPairs>
    <vt:vector size="2" baseType="variant">
      <vt:variant>
        <vt:lpstr>Feuilles de calcul</vt:lpstr>
      </vt:variant>
      <vt:variant>
        <vt:i4>36</vt:i4>
      </vt:variant>
    </vt:vector>
  </HeadingPairs>
  <TitlesOfParts>
    <vt:vector size="36" baseType="lpstr">
      <vt:lpstr>Contexte de l'enseignement</vt:lpstr>
      <vt:lpstr>Notice</vt:lpstr>
      <vt:lpstr>Programme</vt:lpstr>
      <vt:lpstr>Problématiques_compétences</vt:lpstr>
      <vt:lpstr>Progression_Cycle4</vt:lpstr>
      <vt:lpstr>Générateur de séquences</vt: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s21</vt:lpstr>
      <vt:lpstr>s22</vt:lpstr>
      <vt:lpstr>s23</vt:lpstr>
      <vt:lpstr>s24</vt:lpstr>
      <vt:lpstr>s25</vt:lpstr>
      <vt:lpstr>s26</vt:lpstr>
      <vt:lpstr>s27</vt:lpstr>
      <vt:lpstr>s28</vt:lpstr>
      <vt:lpstr>s29</vt:lpstr>
      <vt:lpstr>s30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pclaunay</dc:creator>
  <cp:lastModifiedBy>user</cp:lastModifiedBy>
  <cp:revision>44</cp:revision>
  <cp:lastPrinted>2016-04-26T16:31:45Z</cp:lastPrinted>
  <dcterms:created xsi:type="dcterms:W3CDTF">2015-11-08T10:15:20Z</dcterms:created>
  <dcterms:modified xsi:type="dcterms:W3CDTF">2016-05-09T18:45:25Z</dcterms:modified>
</cp:coreProperties>
</file>